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PÁGINA WEB\2 - Contenidos en proceso\JUSTIFICACIONES TÉCNICAS _ DISEÑO Y CÁLCULO DEL SISTEMA DE VENTILACIÓN DE UNA SALA ELÉCTRICA\"/>
    </mc:Choice>
  </mc:AlternateContent>
  <xr:revisionPtr revIDLastSave="0" documentId="13_ncr:1_{3C86AB63-95F1-42DB-8CB8-6F3E236A9A54}" xr6:coauthVersionLast="47" xr6:coauthVersionMax="47" xr10:uidLastSave="{00000000-0000-0000-0000-000000000000}"/>
  <bookViews>
    <workbookView xWindow="-108" yWindow="-108" windowWidth="23256" windowHeight="12456" xr2:uid="{AC570915-D841-45CC-808E-4940D2E48D61}"/>
  </bookViews>
  <sheets>
    <sheet name="SALA 1" sheetId="7" r:id="rId1"/>
    <sheet name="TRAFOS" sheetId="1" r:id="rId2"/>
    <sheet name="ELEMENTOS" sheetId="8" r:id="rId3"/>
    <sheet name="VENTILACIÓN" sheetId="9" r:id="rId4"/>
    <sheet name="BLANCO" sheetId="5" r:id="rId5"/>
  </sheets>
  <definedNames>
    <definedName name="_xlnm.Print_Area" localSheetId="0">'SALA 1'!$A$1:$I$177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7" l="1"/>
  <c r="K73" i="7"/>
  <c r="D68" i="7"/>
  <c r="K70" i="7"/>
  <c r="C3" i="8"/>
  <c r="C11" i="8"/>
  <c r="C5" i="8"/>
  <c r="D6" i="7"/>
  <c r="K86" i="7"/>
  <c r="K85" i="7"/>
  <c r="D76" i="7"/>
  <c r="K78" i="7"/>
  <c r="K79" i="7"/>
  <c r="K80" i="7"/>
  <c r="K81" i="7"/>
  <c r="K82" i="7"/>
  <c r="K77" i="7"/>
  <c r="K75" i="7"/>
  <c r="K74" i="7"/>
  <c r="K84" i="7"/>
  <c r="K83" i="7"/>
  <c r="D84" i="7"/>
  <c r="C4" i="8"/>
  <c r="I50" i="7"/>
  <c r="I51" i="7"/>
  <c r="I58" i="7"/>
  <c r="I49" i="7"/>
  <c r="F50" i="7"/>
  <c r="F51" i="7"/>
  <c r="F52" i="7"/>
  <c r="F53" i="7"/>
  <c r="F54" i="7"/>
  <c r="F55" i="7"/>
  <c r="F56" i="7"/>
  <c r="F57" i="7"/>
  <c r="F58" i="7"/>
  <c r="E50" i="7"/>
  <c r="E51" i="7"/>
  <c r="E52" i="7"/>
  <c r="E53" i="7"/>
  <c r="E54" i="7"/>
  <c r="E55" i="7"/>
  <c r="E56" i="7"/>
  <c r="E57" i="7"/>
  <c r="E58" i="7"/>
  <c r="F49" i="7"/>
  <c r="E49" i="7"/>
  <c r="E43" i="7"/>
  <c r="F43" i="7"/>
  <c r="G43" i="7"/>
  <c r="H43" i="7"/>
  <c r="D43" i="7"/>
  <c r="D4" i="1"/>
  <c r="E4" i="1" s="1"/>
  <c r="F4" i="1" s="1"/>
  <c r="C17" i="1"/>
  <c r="B17" i="1"/>
  <c r="D16" i="1"/>
  <c r="I16" i="1" s="1"/>
  <c r="J16" i="1" s="1"/>
  <c r="D70" i="7" l="1"/>
  <c r="K76" i="7"/>
  <c r="D45" i="7"/>
  <c r="H4" i="1"/>
  <c r="G4" i="1"/>
  <c r="I4" i="1"/>
  <c r="J4" i="1" s="1"/>
  <c r="E16" i="1"/>
  <c r="F16" i="1" s="1"/>
  <c r="I57" i="7"/>
  <c r="C10" i="8"/>
  <c r="I56" i="7" s="1"/>
  <c r="C9" i="8"/>
  <c r="I55" i="7" s="1"/>
  <c r="C8" i="8"/>
  <c r="I54" i="7" s="1"/>
  <c r="C7" i="8"/>
  <c r="I53" i="7" s="1"/>
  <c r="C6" i="8"/>
  <c r="I52" i="7" s="1"/>
  <c r="D6" i="1"/>
  <c r="I6" i="1" s="1"/>
  <c r="D7" i="1"/>
  <c r="E7" i="1" s="1"/>
  <c r="D8" i="1"/>
  <c r="I8" i="1" s="1"/>
  <c r="D9" i="1"/>
  <c r="E9" i="1" s="1"/>
  <c r="D10" i="1"/>
  <c r="E10" i="1" s="1"/>
  <c r="D11" i="1"/>
  <c r="E11" i="1" s="1"/>
  <c r="D12" i="1"/>
  <c r="I12" i="1" s="1"/>
  <c r="D13" i="1"/>
  <c r="E13" i="1" s="1"/>
  <c r="D14" i="1"/>
  <c r="E14" i="1" s="1"/>
  <c r="D15" i="1"/>
  <c r="E15" i="1" s="1"/>
  <c r="D17" i="1"/>
  <c r="E17" i="1" s="1"/>
  <c r="D5" i="1"/>
  <c r="I5" i="1" s="1"/>
  <c r="J5" i="1" s="1"/>
  <c r="I59" i="7" l="1"/>
  <c r="D63" i="7" s="1"/>
  <c r="H16" i="1"/>
  <c r="G16" i="1"/>
  <c r="I15" i="1"/>
  <c r="I14" i="1"/>
  <c r="I17" i="1"/>
  <c r="J17" i="1" s="1"/>
  <c r="I11" i="1"/>
  <c r="I13" i="1"/>
  <c r="I10" i="1"/>
  <c r="J10" i="1" s="1"/>
  <c r="I9" i="1"/>
  <c r="J9" i="1" s="1"/>
  <c r="E12" i="1"/>
  <c r="F12" i="1" s="1"/>
  <c r="E8" i="1"/>
  <c r="F8" i="1" s="1"/>
  <c r="J13" i="1"/>
  <c r="J11" i="1"/>
  <c r="I7" i="1"/>
  <c r="J7" i="1" s="1"/>
  <c r="E6" i="1"/>
  <c r="F6" i="1" s="1"/>
  <c r="J12" i="1"/>
  <c r="E5" i="1"/>
  <c r="F5" i="1" s="1"/>
  <c r="F13" i="1"/>
  <c r="F14" i="1"/>
  <c r="F11" i="1"/>
  <c r="F7" i="1"/>
  <c r="F9" i="1"/>
  <c r="F17" i="1"/>
  <c r="F15" i="1"/>
  <c r="J8" i="1"/>
  <c r="J6" i="1"/>
  <c r="F10" i="1"/>
  <c r="J15" i="1"/>
  <c r="J14" i="1"/>
  <c r="D74" i="7" l="1"/>
  <c r="D75" i="7"/>
  <c r="D77" i="7"/>
  <c r="D79" i="7" s="1"/>
  <c r="H9" i="1"/>
  <c r="G9" i="1"/>
  <c r="H6" i="1"/>
  <c r="G6" i="1"/>
  <c r="G11" i="1"/>
  <c r="H11" i="1"/>
  <c r="G12" i="1"/>
  <c r="H12" i="1"/>
  <c r="G14" i="1"/>
  <c r="H14" i="1"/>
  <c r="G13" i="1"/>
  <c r="H13" i="1"/>
  <c r="G5" i="1"/>
  <c r="H5" i="1"/>
  <c r="H8" i="1"/>
  <c r="G8" i="1"/>
  <c r="H7" i="1"/>
  <c r="G7" i="1"/>
  <c r="H10" i="1"/>
  <c r="G10" i="1"/>
  <c r="G15" i="1"/>
  <c r="H15" i="1"/>
  <c r="H17" i="1"/>
  <c r="G17" i="1"/>
  <c r="D86" i="7" l="1"/>
  <c r="D85" i="7"/>
  <c r="D78" i="7"/>
  <c r="D82" i="7" s="1"/>
</calcChain>
</file>

<file path=xl/sharedStrings.xml><?xml version="1.0" encoding="utf-8"?>
<sst xmlns="http://schemas.openxmlformats.org/spreadsheetml/2006/main" count="273" uniqueCount="195">
  <si>
    <t>Potencia transformador ([kVA])</t>
  </si>
  <si>
    <t>P0
([W])</t>
  </si>
  <si>
    <t>PK
([W])</t>
  </si>
  <si>
    <t>P0 + PK
([kW])</t>
  </si>
  <si>
    <t>Pérdidas del transformador</t>
  </si>
  <si>
    <t>Ventilación natural</t>
  </si>
  <si>
    <t>Ventilación forzada</t>
  </si>
  <si>
    <t>CÁLCULO DE LA VENTILACIÓN DE UN CENTRO DE TRANSFORMACIÓN</t>
  </si>
  <si>
    <t>Caudal mínimo en [l/s]</t>
  </si>
  <si>
    <t>Nº de rejillas de 60 x 60 [cm] arriba + abajo</t>
  </si>
  <si>
    <t>Área total
en [m²]</t>
  </si>
  <si>
    <t>Elemento</t>
  </si>
  <si>
    <t>Unidad</t>
  </si>
  <si>
    <t>Iluminación</t>
  </si>
  <si>
    <t>[kWh]</t>
  </si>
  <si>
    <t>[personas]</t>
  </si>
  <si>
    <t>[kW]</t>
  </si>
  <si>
    <t>Operarios</t>
  </si>
  <si>
    <t>Cuadros eléctricos</t>
  </si>
  <si>
    <t>Inversores de corriente</t>
  </si>
  <si>
    <t>Variadores de frecuencia</t>
  </si>
  <si>
    <t>Rectificadores de tensión</t>
  </si>
  <si>
    <t>Sistemas de baterías</t>
  </si>
  <si>
    <t>PÉRDIDAS DE CALOR DE DIFERENTES ELEMENTOS</t>
  </si>
  <si>
    <t>Criterio de cálculo</t>
  </si>
  <si>
    <t>Coeficiente</t>
  </si>
  <si>
    <t>Bombas hidraúlicas</t>
  </si>
  <si>
    <t>Motores eléctricos</t>
  </si>
  <si>
    <t>Potencia del transformador</t>
  </si>
  <si>
    <t>Número de transformadores instalados</t>
  </si>
  <si>
    <t>CALOR EMITIDO POR LOS TRANSFORMADORES DE POTENCIA</t>
  </si>
  <si>
    <t>Parámetros</t>
  </si>
  <si>
    <t>Unidades</t>
  </si>
  <si>
    <t>[u]</t>
  </si>
  <si>
    <t>[kW/u]</t>
  </si>
  <si>
    <t>Parámetro</t>
  </si>
  <si>
    <t>Tipo de elemento</t>
  </si>
  <si>
    <t>CALOR EMITIDO POR LA APARAMENTA Y CARGAS DE BAJA TENSIÓN</t>
  </si>
  <si>
    <t>Sumatorio de todas las pérdidas</t>
  </si>
  <si>
    <t>3% de la potencia instalada en inversores</t>
  </si>
  <si>
    <t>3% de la potencia instalada en variadores</t>
  </si>
  <si>
    <t>5% de la potencia instalada en rectificadores</t>
  </si>
  <si>
    <t>5% de la capacidad instalada en baterías</t>
  </si>
  <si>
    <t>10% de la potencia instalada en bombas</t>
  </si>
  <si>
    <t>10% de la potencia instalada en motores</t>
  </si>
  <si>
    <t>25 [W/m²] (Tabla 3.2 de la CTE-DB-HE3)</t>
  </si>
  <si>
    <t>Crierios de cálculo</t>
  </si>
  <si>
    <t>Tipo de sistema de admisión</t>
  </si>
  <si>
    <t>Tipo de sistema de extracción</t>
  </si>
  <si>
    <t>Pérdidas totales en B.T + Pérdidas totales en M.T</t>
  </si>
  <si>
    <t>Separación vertical entre la admisión y extracción</t>
  </si>
  <si>
    <t>[m]</t>
  </si>
  <si>
    <t>Tipos</t>
  </si>
  <si>
    <t>TIPOLOGÍAS DE VENTILACIÓN</t>
  </si>
  <si>
    <t>[-]</t>
  </si>
  <si>
    <t>[l/s]</t>
  </si>
  <si>
    <t>Valor</t>
  </si>
  <si>
    <t>Símbolo</t>
  </si>
  <si>
    <t>PT</t>
  </si>
  <si>
    <t>S</t>
  </si>
  <si>
    <t>H</t>
  </si>
  <si>
    <t>Pérdidas totales por la instalación de B.T</t>
  </si>
  <si>
    <t>Pérdidas totales por la instalación de M.T</t>
  </si>
  <si>
    <t>Valor pérdidas</t>
  </si>
  <si>
    <t>Transformadores instalados</t>
  </si>
  <si>
    <t>Natural directa</t>
  </si>
  <si>
    <t>Forzada directa</t>
  </si>
  <si>
    <t>PE</t>
  </si>
  <si>
    <t>q</t>
  </si>
  <si>
    <t>Coeficiente ventilador</t>
  </si>
  <si>
    <t>Tipología del sistema de ventilaciñon</t>
  </si>
  <si>
    <t>[Pa]</t>
  </si>
  <si>
    <t>[%]</t>
  </si>
  <si>
    <t>η</t>
  </si>
  <si>
    <t>p</t>
  </si>
  <si>
    <t>La presión (p) se estima de 50 [Pa]</t>
  </si>
  <si>
    <t>Coeficiente rejillas</t>
  </si>
  <si>
    <t>Forzada con tubo</t>
  </si>
  <si>
    <t>[m²]</t>
  </si>
  <si>
    <t>Natural con tubo</t>
  </si>
  <si>
    <t>Ventilación
natural</t>
  </si>
  <si>
    <t>Ventilación
forzosa</t>
  </si>
  <si>
    <t>Grupo electrógeno</t>
  </si>
  <si>
    <t>10% de la potencia eléctrica del grupo</t>
  </si>
  <si>
    <t>A</t>
  </si>
  <si>
    <t>Superficie de la sala y/o centro a ventilar</t>
  </si>
  <si>
    <t>Áreas efectivas mínimas por salubridad</t>
  </si>
  <si>
    <t>f</t>
  </si>
  <si>
    <t>SI</t>
  </si>
  <si>
    <t>NO</t>
  </si>
  <si>
    <t>FACTOR f</t>
  </si>
  <si>
    <t>¿Atraviesan los tubos un local habitable?</t>
  </si>
  <si>
    <t>-</t>
  </si>
  <si>
    <t>Factor de superficie de los tubos</t>
  </si>
  <si>
    <t>¿APLICA? 0 = NO</t>
  </si>
  <si>
    <t>Acorde a las Tablas 2.2 y 4.1 del CTE-DB-HS3</t>
  </si>
  <si>
    <t>Caudal mínimo de los ventiladores</t>
  </si>
  <si>
    <t>Indicaciones</t>
  </si>
  <si>
    <t>Dirección del emplazamiento</t>
  </si>
  <si>
    <t>Datos</t>
  </si>
  <si>
    <t>Extractores para la ventilación forzosa</t>
  </si>
  <si>
    <t>Rejillas de ventilación natural</t>
  </si>
  <si>
    <t>Conductos de ventilación</t>
  </si>
  <si>
    <t>SE</t>
  </si>
  <si>
    <t>Área libre tubos de admisión forzosa</t>
  </si>
  <si>
    <t>Área libre tubos de extracción forzosa</t>
  </si>
  <si>
    <t>DESCRIPCIÓN DE LA SOLUCIÓN PROPUESTA/ADOPTADA</t>
  </si>
  <si>
    <t>[ºC]</t>
  </si>
  <si>
    <t>Salto térmico entre el interior y exterior de la sala</t>
  </si>
  <si>
    <t>Coeficiente de forma de las rejillas</t>
  </si>
  <si>
    <t>λ</t>
  </si>
  <si>
    <t>- Los conductos y rejillas deberán tener la forma adecuada o disponer de las protecciones precisas para impedir la entrada del agua de lluvia (ITC-RAT 14).</t>
  </si>
  <si>
    <t>- Las canalizaciones accesibles a los usuarios dispondrán de un grado de protección IK10 o de una protección suplementaria que la asegure (REBT).</t>
  </si>
  <si>
    <t>- Las canalizaciones metálicas se conectarán a la puesta a tierra de utilización del emplazamiento asegurando la continuidad eléctrica en toda su longitud (REBT).</t>
  </si>
  <si>
    <t>Según el modelo, se estima de 0.40 si es desconocido</t>
  </si>
  <si>
    <t>Resultado expresado en [m³/s]</t>
  </si>
  <si>
    <t>Resultado expresado en [l/s]</t>
  </si>
  <si>
    <t>Parámetros de los ventiladores:
Presión, rendimiento y potencia eléctrica</t>
  </si>
  <si>
    <t>Coeficiente tubo forzado</t>
  </si>
  <si>
    <t>Afirmación</t>
  </si>
  <si>
    <t>Valor de f</t>
  </si>
  <si>
    <t>OBSERVACIONES Y CONSIDERACIONES</t>
  </si>
  <si>
    <t>FOTOGRAFÍAS, DIAGRAMAS Y ESQUEMAS</t>
  </si>
  <si>
    <t>Nombre y apellidos</t>
  </si>
  <si>
    <t>NIF/NIE</t>
  </si>
  <si>
    <t>Colegiación</t>
  </si>
  <si>
    <t>Firma del técnico</t>
  </si>
  <si>
    <t>Sello empresa</t>
  </si>
  <si>
    <t>Firma técnico</t>
  </si>
  <si>
    <t>100 [W/persona] (UNE-EN ISO 8996)</t>
  </si>
  <si>
    <t>- En locales de edificios se podrá realizar la ventilación natural sin conductos a través de un local adyacente con ventilación directa al exterior si este es no habitable (ITC-RAT 14).</t>
  </si>
  <si>
    <t>B</t>
  </si>
  <si>
    <t>C</t>
  </si>
  <si>
    <t>D</t>
  </si>
  <si>
    <t>E</t>
  </si>
  <si>
    <t>IDENTIFICACIÓN DEL TÉCNICO COMPETENTE</t>
  </si>
  <si>
    <t>- En locales de edificios de otros usos se tendrán en cuenta los requisitos de sectorización contraincendios del CTE-DB-SI y en los industriales del RD 2267/2004.</t>
  </si>
  <si>
    <t>CONDICIONANTES GENERALES DE DISEÑO DEL SISTEMA DE VENTILACIÓN ACORDE A LA NORMATIVA</t>
  </si>
  <si>
    <t>Pérdidas totales (calor a disipar)</t>
  </si>
  <si>
    <t>Separación media, mínimo 1,50 [m] (CTE-DB-HS)</t>
  </si>
  <si>
    <t>Se estima de 5 a 15 [ºC] según el caso (NTP)</t>
  </si>
  <si>
    <t>Criterios de cálculo, fuentes y observaciones</t>
  </si>
  <si>
    <t>Superficie rejillas/conductos admisión</t>
  </si>
  <si>
    <t>Superficie rejillas/conductos extracción</t>
  </si>
  <si>
    <t>- Los siguientes espacios son considerados locales habitables: dormitorios, comedores, bibliotecas, salones, cocinas, baños, aseos y pasillos interiores (CTE-DB-HS3).</t>
  </si>
  <si>
    <t>Criterio Punto 4.2.2 del CTE-DB-HS3</t>
  </si>
  <si>
    <t>0.1% de la potencia nominal de trabajo</t>
  </si>
  <si>
    <t>Resultado de [210 · PT], método 1LES100006-ZB de ABB</t>
  </si>
  <si>
    <t>INTRODUCCIÓN Y DATOS DE LA INSTALACIÓN</t>
  </si>
  <si>
    <t>- La ventilación natural con tubos solo estará permitida si la distancia hasta el exterior del emplazamiento es inferior a 10 [m] (criterio RITE IT 1.3.4.1.2.7 para salas de máquinas).</t>
  </si>
  <si>
    <t>- Se respetará la sectorización de incendios mediante el uso de rejillas intumescentes o compuertas cortafuegos en los pasamuros, podrán ser normales solo si dan al exterior (CTE-DB-SI).</t>
  </si>
  <si>
    <t>- Los tubos y conductos serán rígidos y se tenderán fijados superficialmente al techo para evitar que sean accesibles en la medida de lo posible (CTE-DB-HS3).</t>
  </si>
  <si>
    <t>- Los ventiladores/extractores dispondrán de termostato para su control automático en función de la temperatura del local y mediante programador horario (CTE-DB-HS3).</t>
  </si>
  <si>
    <t>- Los ventiladores/extractores dispondrán de parada automática en caso de incendio mediante detectores, rejillas intumescentes o compuertas cortafuegos (ITC-RAT 14).</t>
  </si>
  <si>
    <t>El rendimiento global (η) se estima del 30%</t>
  </si>
  <si>
    <t>- La ventilación forzada es obligatoria en locales con celdas que usen SF6 en sótanos sin opción de ventilación natural directa o con tubos al exterior (ITC-RAT 14).</t>
  </si>
  <si>
    <t>Pérdidas acordes a la Tabla 1 de la ITC-RAT 07</t>
  </si>
  <si>
    <t>[kVA/u]</t>
  </si>
  <si>
    <t>ΔT</t>
  </si>
  <si>
    <t>[m³/h]</t>
  </si>
  <si>
    <t>[m³/s]</t>
  </si>
  <si>
    <t>Resultado de [p · q / η], mínimo 500 [W]</t>
  </si>
  <si>
    <t>Resultado de [f · q], fórmula P4.2.2 del CTE-DB-HS3</t>
  </si>
  <si>
    <t>Área mínima
en [cm²]</t>
  </si>
  <si>
    <t>Área mínima
en [m²]</t>
  </si>
  <si>
    <t>Caudal mínimo en [m³/h]</t>
  </si>
  <si>
    <r>
      <rPr>
        <b/>
        <u/>
        <sz val="11"/>
        <color theme="1"/>
        <rFont val="Abadi"/>
        <family val="2"/>
      </rPr>
      <t>NOTAS</t>
    </r>
    <r>
      <rPr>
        <sz val="11"/>
        <color theme="1"/>
        <rFont val="Abadi"/>
        <family val="2"/>
      </rPr>
      <t xml:space="preserve">: cálculo realizado acorde al documento guía del fabricante </t>
    </r>
    <r>
      <rPr>
        <i/>
        <sz val="11"/>
        <color theme="1"/>
        <rFont val="Abadi"/>
        <family val="2"/>
      </rPr>
      <t>ABB</t>
    </r>
    <r>
      <rPr>
        <sz val="11"/>
        <color theme="1"/>
        <rFont val="Abadi"/>
        <family val="2"/>
      </rPr>
      <t xml:space="preserve"> "</t>
    </r>
    <r>
      <rPr>
        <i/>
        <sz val="11"/>
        <color theme="1"/>
        <rFont val="Abadi"/>
        <family val="2"/>
      </rPr>
      <t>Ventilation of transformer room</t>
    </r>
    <r>
      <rPr>
        <sz val="11"/>
        <color theme="1"/>
        <rFont val="Abadi"/>
        <family val="2"/>
      </rPr>
      <t>" (</t>
    </r>
    <r>
      <rPr>
        <i/>
        <sz val="11"/>
        <color theme="1"/>
        <rFont val="Abadi"/>
        <family val="2"/>
      </rPr>
      <t>1LES100006-ZB – rev. 1</t>
    </r>
    <r>
      <rPr>
        <sz val="11"/>
        <color theme="1"/>
        <rFont val="Abadi"/>
        <family val="2"/>
      </rPr>
      <t>) y a los valores de referencia para transformadores de potencia indicados en la</t>
    </r>
    <r>
      <rPr>
        <i/>
        <sz val="11"/>
        <color theme="1"/>
        <rFont val="Abadi"/>
        <family val="2"/>
      </rPr>
      <t xml:space="preserve"> Tabla 1 de la ITC-RAT 07</t>
    </r>
    <r>
      <rPr>
        <sz val="11"/>
        <color theme="1"/>
        <rFont val="Abadi"/>
        <family val="2"/>
      </rPr>
      <t>. Se supone una distancia entre rejillas de 1,75 [m] y que las rejillas de evacuación/entrada de aire son iguales.</t>
    </r>
  </si>
  <si>
    <t>Resultado de [PT / (0.24 · λ · √(H · ΔT³))], fórmula de las NTP
Es referente a la superficie total de las rejillas (huecos abiertos)</t>
  </si>
  <si>
    <t>Nombre de la instalación</t>
  </si>
  <si>
    <t>Identificación de la zona, sala o centro</t>
  </si>
  <si>
    <t>- Los conductos deben estar protegidos de forma tal que impidan el paso de pequeños animales, cuando su presencia pueda ser causa de averías (ITC-RAT 14).</t>
  </si>
  <si>
    <t>ST</t>
  </si>
  <si>
    <t>- Se marcan en negro (⬛) las variables o datos que no aplican según el emplazamiento considerado y la tipología del sistema de ventilación (natural, forzada, etc).</t>
  </si>
  <si>
    <t>- Los espacios o partes de los mismos que tengan consideración de galerías visitables subterráneas deberán cumplir los condicionantes adicionales de la ITC-BT-07 en BT y de la ITC-LAT 06 en AT.</t>
  </si>
  <si>
    <t>- Los conductos de ventilación forzada tendrán sus salidas de forma que el aire expulsado no moleste a los usuarios del emplazamiento y transeuntes (ITC-RAT 14).</t>
  </si>
  <si>
    <t>Altura libre de la sala y/o centro a ventilar</t>
  </si>
  <si>
    <t>Superficie libre útil total de la sala o local</t>
  </si>
  <si>
    <t>Volumen de aire de la sala y/o centro a ventilar</t>
  </si>
  <si>
    <t>[m³]</t>
  </si>
  <si>
    <t>V</t>
  </si>
  <si>
    <t>GALERÍA</t>
  </si>
  <si>
    <t>Renovaciones</t>
  </si>
  <si>
    <t>¿Se trata de una galería subterránea visitable?</t>
  </si>
  <si>
    <t>R</t>
  </si>
  <si>
    <t>Resultado de [6 · V] en aplicación de la ITC-BT 07</t>
  </si>
  <si>
    <t>Flujo mínimo en el caso de galerías subterráneas visitables</t>
  </si>
  <si>
    <t>- Guías y normas de aplicación: Código Técnico de la Edificación (CTE), Reglamentos Electrotécnicos de BT/AT (ITC-BT/RAT/LAT), Guía de ABB Nº1LES100006-ZB, NTP de compañía y RITE.</t>
  </si>
  <si>
    <t>Son pasillos subterráneos visitables para líneas de BT/AT</t>
  </si>
  <si>
    <t>- Las salas para centros de seccionamiento y/o transformación a ceder a las empresas distribuidoras deberán cumplir adicionalmente las prescripciones de sus Normas Técnicas Particulares.</t>
  </si>
  <si>
    <t>- Por regla general, en salas eléctricas y centros ubicados en edificios o envolventes a la intemperie (de superficie o enterrados), la ventilación será natural directa mediante rejillas (ITC-RAT 14).</t>
  </si>
  <si>
    <t>Altura libre media del espacio a ventilar</t>
  </si>
  <si>
    <t>Volumen total de aire a renovar, resultado de [C · A]</t>
  </si>
  <si>
    <t>Autor: ADG - Ingeniero Solitario</t>
  </si>
  <si>
    <t>- En edificios industriales la resistencia al fuego mínima a asegurar en los pasamuros será EI120 (RD 2267/2004) y en los edificios de otros usos EI90 (CTE-DB-SI).</t>
  </si>
  <si>
    <t>DIMENSIONAMIENTO DEL SISTEMA DE VENTILACIÓN (REQUISITOS MÍNIMOS)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</si>
</sst>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C0A]d\ &quot;de&quot;\ mmmm\ &quot;de&quot;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i/>
      <sz val="11"/>
      <color theme="0" tint="-0.34998626667073579"/>
      <name val="Abadi"/>
      <family val="2"/>
    </font>
    <font>
      <b/>
      <u/>
      <sz val="11"/>
      <color theme="1"/>
      <name val="Abadi"/>
      <family val="2"/>
    </font>
    <font>
      <i/>
      <sz val="11"/>
      <color theme="1"/>
      <name val="Abadi"/>
      <family val="2"/>
    </font>
    <font>
      <sz val="11"/>
      <color theme="0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2" fontId="1" fillId="6" borderId="10" xfId="0" applyNumberFormat="1" applyFont="1" applyFill="1" applyBorder="1" applyAlignment="1">
      <alignment horizontal="center" vertical="center"/>
    </xf>
    <xf numFmtId="2" fontId="2" fillId="6" borderId="16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2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3" borderId="0" xfId="0" applyFont="1" applyFill="1"/>
    <xf numFmtId="0" fontId="6" fillId="3" borderId="0" xfId="0" applyFont="1" applyFill="1"/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2" fontId="2" fillId="8" borderId="1" xfId="0" applyNumberFormat="1" applyFont="1" applyFill="1" applyBorder="1" applyAlignment="1">
      <alignment horizontal="center" vertical="center"/>
    </xf>
    <xf numFmtId="2" fontId="2" fillId="8" borderId="16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2" fontId="2" fillId="8" borderId="10" xfId="0" applyNumberFormat="1" applyFont="1" applyFill="1" applyBorder="1" applyAlignment="1">
      <alignment horizontal="center" vertical="center"/>
    </xf>
    <xf numFmtId="2" fontId="2" fillId="8" borderId="22" xfId="0" applyNumberFormat="1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8" borderId="12" xfId="0" quotePrefix="1" applyFont="1" applyFill="1" applyBorder="1" applyAlignment="1">
      <alignment horizontal="left" vertical="center" wrapText="1"/>
    </xf>
    <xf numFmtId="0" fontId="2" fillId="8" borderId="0" xfId="0" quotePrefix="1" applyFont="1" applyFill="1" applyAlignment="1">
      <alignment horizontal="left" vertical="center" wrapText="1"/>
    </xf>
    <xf numFmtId="0" fontId="2" fillId="8" borderId="13" xfId="0" quotePrefix="1" applyFont="1" applyFill="1" applyBorder="1" applyAlignment="1">
      <alignment horizontal="left" vertical="center" wrapText="1"/>
    </xf>
    <xf numFmtId="0" fontId="2" fillId="8" borderId="12" xfId="0" quotePrefix="1" applyFont="1" applyFill="1" applyBorder="1" applyAlignment="1">
      <alignment vertical="center" wrapText="1"/>
    </xf>
    <xf numFmtId="0" fontId="2" fillId="8" borderId="0" xfId="0" quotePrefix="1" applyFont="1" applyFill="1" applyAlignment="1">
      <alignment vertical="center" wrapText="1"/>
    </xf>
    <xf numFmtId="0" fontId="2" fillId="8" borderId="13" xfId="0" quotePrefix="1" applyFont="1" applyFill="1" applyBorder="1" applyAlignment="1">
      <alignment vertical="center" wrapText="1"/>
    </xf>
    <xf numFmtId="0" fontId="2" fillId="8" borderId="12" xfId="0" quotePrefix="1" applyFont="1" applyFill="1" applyBorder="1" applyAlignment="1">
      <alignment vertical="center"/>
    </xf>
    <xf numFmtId="0" fontId="2" fillId="8" borderId="0" xfId="0" quotePrefix="1" applyFont="1" applyFill="1" applyAlignment="1">
      <alignment vertical="center"/>
    </xf>
    <xf numFmtId="0" fontId="2" fillId="8" borderId="13" xfId="0" quotePrefix="1" applyFont="1" applyFill="1" applyBorder="1" applyAlignment="1">
      <alignment vertical="center"/>
    </xf>
    <xf numFmtId="0" fontId="2" fillId="8" borderId="12" xfId="0" quotePrefix="1" applyFont="1" applyFill="1" applyBorder="1" applyAlignment="1">
      <alignment horizontal="left" vertical="center"/>
    </xf>
    <xf numFmtId="0" fontId="2" fillId="8" borderId="0" xfId="0" quotePrefix="1" applyFont="1" applyFill="1" applyAlignment="1">
      <alignment horizontal="left" vertical="center"/>
    </xf>
    <xf numFmtId="0" fontId="2" fillId="8" borderId="13" xfId="0" quotePrefix="1" applyFont="1" applyFill="1" applyBorder="1" applyAlignment="1">
      <alignment horizontal="left" vertical="center"/>
    </xf>
    <xf numFmtId="0" fontId="2" fillId="8" borderId="8" xfId="0" quotePrefix="1" applyFont="1" applyFill="1" applyBorder="1" applyAlignment="1">
      <alignment horizontal="left" vertical="center" wrapText="1"/>
    </xf>
    <xf numFmtId="0" fontId="2" fillId="8" borderId="9" xfId="0" quotePrefix="1" applyFont="1" applyFill="1" applyBorder="1" applyAlignment="1">
      <alignment horizontal="left" vertical="center" wrapText="1"/>
    </xf>
    <xf numFmtId="0" fontId="2" fillId="8" borderId="14" xfId="0" quotePrefix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2" fontId="1" fillId="8" borderId="10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2" fontId="2" fillId="6" borderId="22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8" borderId="6" xfId="0" quotePrefix="1" applyFont="1" applyFill="1" applyBorder="1" applyAlignment="1">
      <alignment vertical="center" wrapText="1"/>
    </xf>
    <xf numFmtId="0" fontId="2" fillId="8" borderId="7" xfId="0" quotePrefix="1" applyFont="1" applyFill="1" applyBorder="1" applyAlignment="1">
      <alignment vertical="center" wrapText="1"/>
    </xf>
    <xf numFmtId="0" fontId="2" fillId="8" borderId="11" xfId="0" quotePrefix="1" applyFont="1" applyFill="1" applyBorder="1" applyAlignment="1">
      <alignment vertical="center" wrapText="1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8" borderId="6" xfId="0" quotePrefix="1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/>
    </xf>
    <xf numFmtId="0" fontId="2" fillId="8" borderId="11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 wrapText="1"/>
    </xf>
    <xf numFmtId="0" fontId="2" fillId="8" borderId="1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5" xfId="0" quotePrefix="1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3" borderId="20" xfId="0" quotePrefix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justify"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1"/>
        </patternFill>
      </fill>
    </dxf>
    <dxf>
      <font>
        <strike val="0"/>
      </font>
      <fill>
        <patternFill>
          <bgColor theme="1"/>
        </patternFill>
      </fill>
    </dxf>
    <dxf>
      <font>
        <color theme="0" tint="-4.9989318521683403E-2"/>
      </font>
      <fill>
        <patternFill>
          <bgColor theme="1"/>
        </patternFill>
      </fill>
    </dxf>
    <dxf>
      <font>
        <color theme="0" tint="-4.9989318521683403E-2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8E6FD-23E7-49FA-86A8-62724C225DB5}">
  <sheetPr>
    <tabColor rgb="FFFFFF00"/>
    <pageSetUpPr fitToPage="1"/>
  </sheetPr>
  <dimension ref="A1:K346"/>
  <sheetViews>
    <sheetView tabSelected="1" view="pageBreakPreview" topLeftCell="A59" zoomScaleNormal="100" zoomScaleSheetLayoutView="100" workbookViewId="0">
      <selection activeCell="D68" sqref="D68"/>
    </sheetView>
  </sheetViews>
  <sheetFormatPr baseColWidth="10" defaultRowHeight="14.4" x14ac:dyDescent="0.3"/>
  <cols>
    <col min="1" max="26" width="18.77734375" customWidth="1"/>
  </cols>
  <sheetData>
    <row r="1" spans="1:10" s="3" customFormat="1" ht="13.8" x14ac:dyDescent="0.3">
      <c r="A1" s="102" t="s">
        <v>135</v>
      </c>
      <c r="B1" s="103"/>
      <c r="C1" s="103"/>
      <c r="D1" s="103"/>
      <c r="E1" s="103"/>
      <c r="F1" s="103"/>
      <c r="G1" s="103"/>
      <c r="H1" s="103"/>
      <c r="I1" s="104"/>
    </row>
    <row r="2" spans="1:10" s="3" customFormat="1" ht="13.8" x14ac:dyDescent="0.3">
      <c r="A2" s="94" t="s">
        <v>99</v>
      </c>
      <c r="B2" s="94"/>
      <c r="C2" s="94"/>
      <c r="D2" s="94" t="s">
        <v>97</v>
      </c>
      <c r="E2" s="94"/>
      <c r="F2" s="94"/>
      <c r="G2" s="94"/>
      <c r="H2" s="94"/>
      <c r="I2" s="94"/>
    </row>
    <row r="3" spans="1:10" s="3" customFormat="1" ht="13.8" x14ac:dyDescent="0.3">
      <c r="A3" s="95" t="s">
        <v>123</v>
      </c>
      <c r="B3" s="95"/>
      <c r="C3" s="95"/>
      <c r="D3" s="96"/>
      <c r="E3" s="96"/>
      <c r="F3" s="96"/>
      <c r="G3" s="96"/>
      <c r="H3" s="96"/>
      <c r="I3" s="96"/>
    </row>
    <row r="4" spans="1:10" s="3" customFormat="1" ht="13.8" x14ac:dyDescent="0.3">
      <c r="A4" s="95" t="s">
        <v>124</v>
      </c>
      <c r="B4" s="95"/>
      <c r="C4" s="95"/>
      <c r="D4" s="122"/>
      <c r="E4" s="96"/>
      <c r="F4" s="96"/>
      <c r="G4" s="96"/>
      <c r="H4" s="96"/>
      <c r="I4" s="96"/>
    </row>
    <row r="5" spans="1:10" s="3" customFormat="1" ht="13.8" x14ac:dyDescent="0.3">
      <c r="A5" s="123" t="s">
        <v>125</v>
      </c>
      <c r="B5" s="123"/>
      <c r="C5" s="123"/>
      <c r="D5" s="124"/>
      <c r="E5" s="125"/>
      <c r="F5" s="125"/>
      <c r="G5" s="125"/>
      <c r="H5" s="125"/>
      <c r="I5" s="125"/>
    </row>
    <row r="6" spans="1:10" s="3" customFormat="1" ht="13.8" x14ac:dyDescent="0.3">
      <c r="A6" s="72" t="s">
        <v>126</v>
      </c>
      <c r="B6" s="72"/>
      <c r="C6" s="72"/>
      <c r="D6" s="118">
        <f ca="1">TODAY()</f>
        <v>45755</v>
      </c>
      <c r="E6" s="118"/>
      <c r="F6" s="120" t="s">
        <v>127</v>
      </c>
      <c r="G6" s="120"/>
      <c r="H6" s="121" t="s">
        <v>128</v>
      </c>
      <c r="I6" s="121"/>
    </row>
    <row r="7" spans="1:10" s="3" customFormat="1" ht="13.8" x14ac:dyDescent="0.3">
      <c r="A7" s="72"/>
      <c r="B7" s="72"/>
      <c r="C7" s="72"/>
      <c r="D7" s="118"/>
      <c r="E7" s="118"/>
      <c r="F7" s="120"/>
      <c r="G7" s="120"/>
      <c r="H7" s="121"/>
      <c r="I7" s="121"/>
    </row>
    <row r="8" spans="1:10" s="3" customFormat="1" ht="13.8" x14ac:dyDescent="0.25">
      <c r="A8" s="72"/>
      <c r="B8" s="72"/>
      <c r="C8" s="72"/>
      <c r="D8" s="119"/>
      <c r="E8" s="119"/>
      <c r="F8" s="120"/>
      <c r="G8" s="120"/>
      <c r="H8" s="121"/>
      <c r="I8" s="121"/>
      <c r="J8" s="5"/>
    </row>
    <row r="9" spans="1:10" s="3" customFormat="1" ht="13.8" x14ac:dyDescent="0.3">
      <c r="A9" s="72"/>
      <c r="B9" s="72"/>
      <c r="C9" s="72"/>
      <c r="D9" s="119"/>
      <c r="E9" s="119"/>
      <c r="F9" s="120"/>
      <c r="G9" s="120"/>
      <c r="H9" s="121"/>
      <c r="I9" s="121"/>
    </row>
    <row r="10" spans="1:10" s="3" customFormat="1" ht="13.8" x14ac:dyDescent="0.3">
      <c r="A10" s="6"/>
      <c r="B10" s="6"/>
      <c r="C10" s="6"/>
      <c r="D10" s="6"/>
      <c r="E10" s="6"/>
      <c r="F10" s="6"/>
      <c r="G10" s="6"/>
      <c r="H10" s="6"/>
      <c r="I10" s="6"/>
    </row>
    <row r="11" spans="1:10" s="3" customFormat="1" ht="13.8" x14ac:dyDescent="0.3">
      <c r="A11" s="93" t="s">
        <v>148</v>
      </c>
      <c r="B11" s="93"/>
      <c r="C11" s="93"/>
      <c r="D11" s="93"/>
      <c r="E11" s="93"/>
      <c r="F11" s="93"/>
      <c r="G11" s="93"/>
      <c r="H11" s="93"/>
      <c r="I11" s="93"/>
    </row>
    <row r="12" spans="1:10" s="3" customFormat="1" ht="13.8" x14ac:dyDescent="0.3">
      <c r="A12" s="97" t="s">
        <v>172</v>
      </c>
      <c r="B12" s="98"/>
      <c r="C12" s="98"/>
      <c r="D12" s="98"/>
      <c r="E12" s="98"/>
      <c r="F12" s="98"/>
      <c r="G12" s="98"/>
      <c r="H12" s="98"/>
      <c r="I12" s="99"/>
    </row>
    <row r="13" spans="1:10" s="3" customFormat="1" ht="13.8" x14ac:dyDescent="0.3">
      <c r="A13" s="57" t="s">
        <v>186</v>
      </c>
      <c r="B13" s="58"/>
      <c r="C13" s="58"/>
      <c r="D13" s="58"/>
      <c r="E13" s="58"/>
      <c r="F13" s="58"/>
      <c r="G13" s="58"/>
      <c r="H13" s="58"/>
      <c r="I13" s="59"/>
    </row>
    <row r="14" spans="1:10" s="3" customFormat="1" ht="13.8" x14ac:dyDescent="0.3">
      <c r="A14" s="57" t="s">
        <v>188</v>
      </c>
      <c r="B14" s="100"/>
      <c r="C14" s="100"/>
      <c r="D14" s="100"/>
      <c r="E14" s="100"/>
      <c r="F14" s="100"/>
      <c r="G14" s="100"/>
      <c r="H14" s="100"/>
      <c r="I14" s="101"/>
    </row>
    <row r="15" spans="1:10" s="3" customFormat="1" ht="13.8" x14ac:dyDescent="0.3">
      <c r="A15" s="69" t="s">
        <v>136</v>
      </c>
      <c r="B15" s="70"/>
      <c r="C15" s="70"/>
      <c r="D15" s="70"/>
      <c r="E15" s="70"/>
      <c r="F15" s="70"/>
      <c r="G15" s="70"/>
      <c r="H15" s="70"/>
      <c r="I15" s="71"/>
    </row>
    <row r="16" spans="1:10" s="3" customFormat="1" ht="13.8" x14ac:dyDescent="0.3">
      <c r="A16" s="94" t="s">
        <v>99</v>
      </c>
      <c r="B16" s="94"/>
      <c r="C16" s="94"/>
      <c r="D16" s="94" t="s">
        <v>97</v>
      </c>
      <c r="E16" s="94"/>
      <c r="F16" s="94"/>
      <c r="G16" s="94"/>
      <c r="H16" s="94"/>
      <c r="I16" s="94"/>
    </row>
    <row r="17" spans="1:9" s="3" customFormat="1" ht="13.8" x14ac:dyDescent="0.3">
      <c r="A17" s="95" t="s">
        <v>168</v>
      </c>
      <c r="B17" s="95"/>
      <c r="C17" s="95"/>
      <c r="D17" s="96"/>
      <c r="E17" s="96"/>
      <c r="F17" s="96"/>
      <c r="G17" s="96"/>
      <c r="H17" s="96"/>
      <c r="I17" s="96"/>
    </row>
    <row r="18" spans="1:9" s="3" customFormat="1" ht="13.8" x14ac:dyDescent="0.3">
      <c r="A18" s="95" t="s">
        <v>98</v>
      </c>
      <c r="B18" s="95"/>
      <c r="C18" s="95"/>
      <c r="D18" s="96"/>
      <c r="E18" s="96"/>
      <c r="F18" s="96"/>
      <c r="G18" s="96"/>
      <c r="H18" s="96"/>
      <c r="I18" s="96"/>
    </row>
    <row r="19" spans="1:9" s="3" customFormat="1" ht="13.8" x14ac:dyDescent="0.3">
      <c r="A19" s="95" t="s">
        <v>169</v>
      </c>
      <c r="B19" s="95"/>
      <c r="C19" s="95"/>
      <c r="D19" s="96"/>
      <c r="E19" s="96"/>
      <c r="F19" s="96"/>
      <c r="G19" s="96"/>
      <c r="H19" s="96"/>
      <c r="I19" s="96"/>
    </row>
    <row r="20" spans="1:9" s="3" customFormat="1" ht="13.8" x14ac:dyDescent="0.3"/>
    <row r="21" spans="1:9" s="3" customFormat="1" ht="13.8" x14ac:dyDescent="0.3">
      <c r="A21" s="89" t="s">
        <v>137</v>
      </c>
      <c r="B21" s="89"/>
      <c r="C21" s="89"/>
      <c r="D21" s="89"/>
      <c r="E21" s="89"/>
      <c r="F21" s="89"/>
      <c r="G21" s="89"/>
      <c r="H21" s="89"/>
      <c r="I21" s="89"/>
    </row>
    <row r="22" spans="1:9" s="3" customFormat="1" ht="14.4" customHeight="1" x14ac:dyDescent="0.3">
      <c r="A22" s="90" t="s">
        <v>189</v>
      </c>
      <c r="B22" s="91"/>
      <c r="C22" s="91"/>
      <c r="D22" s="91"/>
      <c r="E22" s="91"/>
      <c r="F22" s="91"/>
      <c r="G22" s="91"/>
      <c r="H22" s="91"/>
      <c r="I22" s="92"/>
    </row>
    <row r="23" spans="1:9" s="3" customFormat="1" ht="14.4" customHeight="1" x14ac:dyDescent="0.3">
      <c r="A23" s="60" t="s">
        <v>130</v>
      </c>
      <c r="B23" s="61"/>
      <c r="C23" s="61"/>
      <c r="D23" s="61"/>
      <c r="E23" s="61"/>
      <c r="F23" s="61"/>
      <c r="G23" s="61"/>
      <c r="H23" s="61"/>
      <c r="I23" s="62"/>
    </row>
    <row r="24" spans="1:9" s="3" customFormat="1" ht="13.8" x14ac:dyDescent="0.3">
      <c r="A24" s="63" t="s">
        <v>144</v>
      </c>
      <c r="B24" s="64"/>
      <c r="C24" s="64"/>
      <c r="D24" s="64"/>
      <c r="E24" s="64"/>
      <c r="F24" s="64"/>
      <c r="G24" s="64"/>
      <c r="H24" s="64"/>
      <c r="I24" s="65"/>
    </row>
    <row r="25" spans="1:9" s="3" customFormat="1" ht="14.4" customHeight="1" x14ac:dyDescent="0.3">
      <c r="A25" s="60" t="s">
        <v>155</v>
      </c>
      <c r="B25" s="61"/>
      <c r="C25" s="61"/>
      <c r="D25" s="61"/>
      <c r="E25" s="61"/>
      <c r="F25" s="61"/>
      <c r="G25" s="61"/>
      <c r="H25" s="61"/>
      <c r="I25" s="62"/>
    </row>
    <row r="26" spans="1:9" s="3" customFormat="1" ht="14.4" customHeight="1" x14ac:dyDescent="0.3">
      <c r="A26" s="60" t="s">
        <v>149</v>
      </c>
      <c r="B26" s="61"/>
      <c r="C26" s="61"/>
      <c r="D26" s="61"/>
      <c r="E26" s="61"/>
      <c r="F26" s="61"/>
      <c r="G26" s="61"/>
      <c r="H26" s="61"/>
      <c r="I26" s="62"/>
    </row>
    <row r="27" spans="1:9" s="3" customFormat="1" ht="14.4" customHeight="1" x14ac:dyDescent="0.3">
      <c r="A27" s="60" t="s">
        <v>150</v>
      </c>
      <c r="B27" s="61"/>
      <c r="C27" s="61"/>
      <c r="D27" s="61"/>
      <c r="E27" s="61"/>
      <c r="F27" s="61"/>
      <c r="G27" s="61"/>
      <c r="H27" s="61"/>
      <c r="I27" s="62"/>
    </row>
    <row r="28" spans="1:9" s="3" customFormat="1" ht="14.4" customHeight="1" x14ac:dyDescent="0.3">
      <c r="A28" s="60" t="s">
        <v>193</v>
      </c>
      <c r="B28" s="61"/>
      <c r="C28" s="61"/>
      <c r="D28" s="61"/>
      <c r="E28" s="61"/>
      <c r="F28" s="61"/>
      <c r="G28" s="61"/>
      <c r="H28" s="61"/>
      <c r="I28" s="62"/>
    </row>
    <row r="29" spans="1:9" s="3" customFormat="1" ht="13.8" x14ac:dyDescent="0.3">
      <c r="A29" s="63" t="s">
        <v>151</v>
      </c>
      <c r="B29" s="64"/>
      <c r="C29" s="64"/>
      <c r="D29" s="64"/>
      <c r="E29" s="64"/>
      <c r="F29" s="64"/>
      <c r="G29" s="64"/>
      <c r="H29" s="64"/>
      <c r="I29" s="65"/>
    </row>
    <row r="30" spans="1:9" s="3" customFormat="1" ht="13.8" x14ac:dyDescent="0.3">
      <c r="A30" s="63" t="s">
        <v>112</v>
      </c>
      <c r="B30" s="64"/>
      <c r="C30" s="64"/>
      <c r="D30" s="64"/>
      <c r="E30" s="64"/>
      <c r="F30" s="64"/>
      <c r="G30" s="64"/>
      <c r="H30" s="64"/>
      <c r="I30" s="65"/>
    </row>
    <row r="31" spans="1:9" s="3" customFormat="1" ht="13.8" x14ac:dyDescent="0.3">
      <c r="A31" s="63" t="s">
        <v>113</v>
      </c>
      <c r="B31" s="64"/>
      <c r="C31" s="64"/>
      <c r="D31" s="64"/>
      <c r="E31" s="64"/>
      <c r="F31" s="64"/>
      <c r="G31" s="64"/>
      <c r="H31" s="64"/>
      <c r="I31" s="65"/>
    </row>
    <row r="32" spans="1:9" s="3" customFormat="1" ht="13.8" x14ac:dyDescent="0.3">
      <c r="A32" s="63" t="s">
        <v>152</v>
      </c>
      <c r="B32" s="64"/>
      <c r="C32" s="64"/>
      <c r="D32" s="64"/>
      <c r="E32" s="64"/>
      <c r="F32" s="64"/>
      <c r="G32" s="64"/>
      <c r="H32" s="64"/>
      <c r="I32" s="65"/>
    </row>
    <row r="33" spans="1:11" s="3" customFormat="1" ht="13.8" x14ac:dyDescent="0.3">
      <c r="A33" s="66" t="s">
        <v>153</v>
      </c>
      <c r="B33" s="67"/>
      <c r="C33" s="67"/>
      <c r="D33" s="67"/>
      <c r="E33" s="67"/>
      <c r="F33" s="67"/>
      <c r="G33" s="67"/>
      <c r="H33" s="67"/>
      <c r="I33" s="68"/>
    </row>
    <row r="34" spans="1:11" s="3" customFormat="1" ht="13.8" x14ac:dyDescent="0.3">
      <c r="A34" s="63" t="s">
        <v>111</v>
      </c>
      <c r="B34" s="64"/>
      <c r="C34" s="64"/>
      <c r="D34" s="64"/>
      <c r="E34" s="64"/>
      <c r="F34" s="64"/>
      <c r="G34" s="64"/>
      <c r="H34" s="64"/>
      <c r="I34" s="65"/>
    </row>
    <row r="35" spans="1:11" s="3" customFormat="1" ht="14.4" customHeight="1" x14ac:dyDescent="0.3">
      <c r="A35" s="60" t="s">
        <v>174</v>
      </c>
      <c r="B35" s="61"/>
      <c r="C35" s="61"/>
      <c r="D35" s="61"/>
      <c r="E35" s="61"/>
      <c r="F35" s="61"/>
      <c r="G35" s="61"/>
      <c r="H35" s="61"/>
      <c r="I35" s="62"/>
    </row>
    <row r="36" spans="1:11" s="3" customFormat="1" ht="13.8" x14ac:dyDescent="0.3">
      <c r="A36" s="63" t="s">
        <v>170</v>
      </c>
      <c r="B36" s="64"/>
      <c r="C36" s="64"/>
      <c r="D36" s="64"/>
      <c r="E36" s="64"/>
      <c r="F36" s="64"/>
      <c r="G36" s="64"/>
      <c r="H36" s="64"/>
      <c r="I36" s="65"/>
    </row>
    <row r="37" spans="1:11" s="3" customFormat="1" ht="13.8" x14ac:dyDescent="0.3">
      <c r="A37" s="69" t="s">
        <v>173</v>
      </c>
      <c r="B37" s="70"/>
      <c r="C37" s="70"/>
      <c r="D37" s="70"/>
      <c r="E37" s="70"/>
      <c r="F37" s="70"/>
      <c r="G37" s="70"/>
      <c r="H37" s="70"/>
      <c r="I37" s="71"/>
    </row>
    <row r="38" spans="1:11" s="3" customFormat="1" ht="13.8" x14ac:dyDescent="0.3"/>
    <row r="39" spans="1:11" s="3" customFormat="1" ht="13.8" x14ac:dyDescent="0.3">
      <c r="A39" s="81" t="s">
        <v>30</v>
      </c>
      <c r="B39" s="81"/>
      <c r="C39" s="81"/>
      <c r="D39" s="81"/>
      <c r="E39" s="81"/>
      <c r="F39" s="81"/>
      <c r="G39" s="81"/>
      <c r="H39" s="81"/>
      <c r="I39" s="81"/>
      <c r="K39" s="7" t="s">
        <v>94</v>
      </c>
    </row>
    <row r="40" spans="1:11" s="3" customFormat="1" ht="13.8" x14ac:dyDescent="0.3">
      <c r="A40" s="48" t="s">
        <v>31</v>
      </c>
      <c r="B40" s="49"/>
      <c r="C40" s="50"/>
      <c r="D40" s="55" t="s">
        <v>64</v>
      </c>
      <c r="E40" s="55"/>
      <c r="F40" s="55"/>
      <c r="G40" s="55"/>
      <c r="H40" s="55"/>
      <c r="I40" s="54" t="s">
        <v>32</v>
      </c>
    </row>
    <row r="41" spans="1:11" s="3" customFormat="1" ht="13.8" x14ac:dyDescent="0.3">
      <c r="A41" s="51"/>
      <c r="B41" s="52"/>
      <c r="C41" s="53"/>
      <c r="D41" s="8" t="s">
        <v>84</v>
      </c>
      <c r="E41" s="8" t="s">
        <v>131</v>
      </c>
      <c r="F41" s="8" t="s">
        <v>132</v>
      </c>
      <c r="G41" s="8" t="s">
        <v>133</v>
      </c>
      <c r="H41" s="8" t="s">
        <v>134</v>
      </c>
      <c r="I41" s="55"/>
    </row>
    <row r="42" spans="1:11" s="3" customFormat="1" ht="13.8" x14ac:dyDescent="0.3">
      <c r="A42" s="72" t="s">
        <v>28</v>
      </c>
      <c r="B42" s="72"/>
      <c r="C42" s="72"/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" t="s">
        <v>157</v>
      </c>
      <c r="K42" s="10" t="s">
        <v>92</v>
      </c>
    </row>
    <row r="43" spans="1:11" s="3" customFormat="1" ht="13.8" x14ac:dyDescent="0.3">
      <c r="A43" s="72" t="s">
        <v>156</v>
      </c>
      <c r="B43" s="72"/>
      <c r="C43" s="72"/>
      <c r="D43" s="40">
        <f>VLOOKUP(D$42,TRAFOS!$A$4:$J$17,4,FALSE)</f>
        <v>0</v>
      </c>
      <c r="E43" s="40">
        <f>VLOOKUP(E$42,TRAFOS!$A$4:$J$17,4,FALSE)</f>
        <v>0</v>
      </c>
      <c r="F43" s="40">
        <f>VLOOKUP(F$42,TRAFOS!$A$4:$J$17,4,FALSE)</f>
        <v>0</v>
      </c>
      <c r="G43" s="40">
        <f>VLOOKUP(G$42,TRAFOS!$A$4:$J$17,4,FALSE)</f>
        <v>0</v>
      </c>
      <c r="H43" s="40">
        <f>VLOOKUP(H$42,TRAFOS!$A$4:$J$17,4,FALSE)</f>
        <v>0</v>
      </c>
      <c r="I43" s="4" t="s">
        <v>34</v>
      </c>
      <c r="K43" s="10" t="s">
        <v>92</v>
      </c>
    </row>
    <row r="44" spans="1:11" s="3" customFormat="1" thickBot="1" x14ac:dyDescent="0.35">
      <c r="A44" s="73" t="s">
        <v>29</v>
      </c>
      <c r="B44" s="73"/>
      <c r="C44" s="73"/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12" t="s">
        <v>33</v>
      </c>
      <c r="K44" s="10" t="s">
        <v>92</v>
      </c>
    </row>
    <row r="45" spans="1:11" s="3" customFormat="1" ht="13.8" x14ac:dyDescent="0.3">
      <c r="A45" s="56" t="s">
        <v>62</v>
      </c>
      <c r="B45" s="56"/>
      <c r="C45" s="56"/>
      <c r="D45" s="82">
        <f>SUMPRODUCT(D43:H43,D44:H44)</f>
        <v>0</v>
      </c>
      <c r="E45" s="82"/>
      <c r="F45" s="82"/>
      <c r="G45" s="82"/>
      <c r="H45" s="82"/>
      <c r="I45" s="13" t="s">
        <v>16</v>
      </c>
      <c r="K45" s="10" t="s">
        <v>92</v>
      </c>
    </row>
    <row r="46" spans="1:11" s="3" customFormat="1" ht="13.8" x14ac:dyDescent="0.3"/>
    <row r="47" spans="1:11" s="3" customFormat="1" ht="13.8" x14ac:dyDescent="0.3">
      <c r="A47" s="80" t="s">
        <v>37</v>
      </c>
      <c r="B47" s="80"/>
      <c r="C47" s="80"/>
      <c r="D47" s="80"/>
      <c r="E47" s="80"/>
      <c r="F47" s="80"/>
      <c r="G47" s="80"/>
      <c r="H47" s="80"/>
      <c r="I47" s="80"/>
    </row>
    <row r="48" spans="1:11" s="3" customFormat="1" ht="13.8" x14ac:dyDescent="0.3">
      <c r="A48" s="80" t="s">
        <v>36</v>
      </c>
      <c r="B48" s="80"/>
      <c r="C48" s="80"/>
      <c r="D48" s="7" t="s">
        <v>35</v>
      </c>
      <c r="E48" s="7" t="s">
        <v>32</v>
      </c>
      <c r="F48" s="80" t="s">
        <v>46</v>
      </c>
      <c r="G48" s="80"/>
      <c r="H48" s="80"/>
      <c r="I48" s="7" t="s">
        <v>63</v>
      </c>
    </row>
    <row r="49" spans="1:11" s="3" customFormat="1" ht="13.8" x14ac:dyDescent="0.3">
      <c r="A49" s="72" t="s">
        <v>18</v>
      </c>
      <c r="B49" s="72"/>
      <c r="C49" s="72"/>
      <c r="D49" s="42">
        <v>0</v>
      </c>
      <c r="E49" s="4" t="str">
        <f>IFERROR(VLOOKUP($A49,ELEMENTOS!$A$3:$D$13,2,FALSE),"-")</f>
        <v>[kW]</v>
      </c>
      <c r="F49" s="72" t="str">
        <f>IFERROR(VLOOKUP($A49,ELEMENTOS!$A$3:$D$13,4,FALSE),"-")</f>
        <v>0.1% de la potencia nominal de trabajo</v>
      </c>
      <c r="G49" s="72"/>
      <c r="H49" s="72"/>
      <c r="I49" s="11">
        <f>IFERROR(VLOOKUP($A49,ELEMENTOS!$A$3:$D$13,3,FALSE)*D49,0)</f>
        <v>0</v>
      </c>
      <c r="K49" s="10" t="s">
        <v>92</v>
      </c>
    </row>
    <row r="50" spans="1:11" s="3" customFormat="1" ht="13.8" x14ac:dyDescent="0.3">
      <c r="A50" s="72" t="s">
        <v>13</v>
      </c>
      <c r="B50" s="72"/>
      <c r="C50" s="72"/>
      <c r="D50" s="42">
        <v>0</v>
      </c>
      <c r="E50" s="4" t="str">
        <f>IFERROR(VLOOKUP($A50,ELEMENTOS!$A$3:$D$13,2,FALSE),"-")</f>
        <v>[m²]</v>
      </c>
      <c r="F50" s="72" t="str">
        <f>IFERROR(VLOOKUP($A50,ELEMENTOS!$A$3:$D$13,4,FALSE),"-")</f>
        <v>25 [W/m²] (Tabla 3.2 de la CTE-DB-HE3)</v>
      </c>
      <c r="G50" s="72"/>
      <c r="H50" s="72"/>
      <c r="I50" s="11">
        <f>IFERROR(VLOOKUP($A50,ELEMENTOS!$A$3:$D$13,3,FALSE)*D50,0)</f>
        <v>0</v>
      </c>
      <c r="K50" s="10" t="s">
        <v>92</v>
      </c>
    </row>
    <row r="51" spans="1:11" s="3" customFormat="1" ht="13.8" x14ac:dyDescent="0.3">
      <c r="A51" s="72" t="s">
        <v>17</v>
      </c>
      <c r="B51" s="72"/>
      <c r="C51" s="72"/>
      <c r="D51" s="42">
        <v>0</v>
      </c>
      <c r="E51" s="4" t="str">
        <f>IFERROR(VLOOKUP($A51,ELEMENTOS!$A$3:$D$13,2,FALSE),"-")</f>
        <v>[personas]</v>
      </c>
      <c r="F51" s="72" t="str">
        <f>IFERROR(VLOOKUP($A51,ELEMENTOS!$A$3:$D$13,4,FALSE),"-")</f>
        <v>100 [W/persona] (UNE-EN ISO 8996)</v>
      </c>
      <c r="G51" s="72"/>
      <c r="H51" s="72"/>
      <c r="I51" s="11">
        <f>IFERROR(VLOOKUP($A51,ELEMENTOS!$A$3:$D$13,3,FALSE)*D51,0)</f>
        <v>0</v>
      </c>
      <c r="K51" s="10" t="s">
        <v>92</v>
      </c>
    </row>
    <row r="52" spans="1:11" s="3" customFormat="1" ht="13.8" x14ac:dyDescent="0.3">
      <c r="A52" s="72" t="s">
        <v>19</v>
      </c>
      <c r="B52" s="72"/>
      <c r="C52" s="72"/>
      <c r="D52" s="42">
        <v>0</v>
      </c>
      <c r="E52" s="4" t="str">
        <f>IFERROR(VLOOKUP($A52,ELEMENTOS!$A$3:$D$13,2,FALSE),"-")</f>
        <v>[kW]</v>
      </c>
      <c r="F52" s="72" t="str">
        <f>IFERROR(VLOOKUP($A52,ELEMENTOS!$A$3:$D$13,4,FALSE),"-")</f>
        <v>3% de la potencia instalada en inversores</v>
      </c>
      <c r="G52" s="72"/>
      <c r="H52" s="72"/>
      <c r="I52" s="11">
        <f>IFERROR(VLOOKUP($A52,ELEMENTOS!$A$3:$D$13,3,FALSE)*D52,0)</f>
        <v>0</v>
      </c>
      <c r="K52" s="10" t="s">
        <v>92</v>
      </c>
    </row>
    <row r="53" spans="1:11" s="3" customFormat="1" ht="13.8" x14ac:dyDescent="0.3">
      <c r="A53" s="72" t="s">
        <v>20</v>
      </c>
      <c r="B53" s="72"/>
      <c r="C53" s="72"/>
      <c r="D53" s="42">
        <v>0</v>
      </c>
      <c r="E53" s="4" t="str">
        <f>IFERROR(VLOOKUP($A53,ELEMENTOS!$A$3:$D$13,2,FALSE),"-")</f>
        <v>[kW]</v>
      </c>
      <c r="F53" s="72" t="str">
        <f>IFERROR(VLOOKUP($A53,ELEMENTOS!$A$3:$D$13,4,FALSE),"-")</f>
        <v>3% de la potencia instalada en variadores</v>
      </c>
      <c r="G53" s="72"/>
      <c r="H53" s="72"/>
      <c r="I53" s="11">
        <f>IFERROR(VLOOKUP($A53,ELEMENTOS!$A$3:$D$13,3,FALSE)*D53,0)</f>
        <v>0</v>
      </c>
      <c r="K53" s="10" t="s">
        <v>92</v>
      </c>
    </row>
    <row r="54" spans="1:11" s="3" customFormat="1" ht="13.8" x14ac:dyDescent="0.3">
      <c r="A54" s="72" t="s">
        <v>21</v>
      </c>
      <c r="B54" s="72"/>
      <c r="C54" s="72"/>
      <c r="D54" s="42">
        <v>0</v>
      </c>
      <c r="E54" s="4" t="str">
        <f>IFERROR(VLOOKUP($A54,ELEMENTOS!$A$3:$D$13,2,FALSE),"-")</f>
        <v>[kW]</v>
      </c>
      <c r="F54" s="72" t="str">
        <f>IFERROR(VLOOKUP($A54,ELEMENTOS!$A$3:$D$13,4,FALSE),"-")</f>
        <v>5% de la potencia instalada en rectificadores</v>
      </c>
      <c r="G54" s="72"/>
      <c r="H54" s="72"/>
      <c r="I54" s="11">
        <f>IFERROR(VLOOKUP($A54,ELEMENTOS!$A$3:$D$13,3,FALSE)*D54,0)</f>
        <v>0</v>
      </c>
      <c r="K54" s="10" t="s">
        <v>92</v>
      </c>
    </row>
    <row r="55" spans="1:11" s="3" customFormat="1" ht="13.8" x14ac:dyDescent="0.3">
      <c r="A55" s="72" t="s">
        <v>22</v>
      </c>
      <c r="B55" s="72"/>
      <c r="C55" s="72"/>
      <c r="D55" s="42">
        <v>0</v>
      </c>
      <c r="E55" s="4" t="str">
        <f>IFERROR(VLOOKUP($A55,ELEMENTOS!$A$3:$D$13,2,FALSE),"-")</f>
        <v>[kWh]</v>
      </c>
      <c r="F55" s="72" t="str">
        <f>IFERROR(VLOOKUP($A55,ELEMENTOS!$A$3:$D$13,4,FALSE),"-")</f>
        <v>5% de la capacidad instalada en baterías</v>
      </c>
      <c r="G55" s="72"/>
      <c r="H55" s="72"/>
      <c r="I55" s="11">
        <f>IFERROR(VLOOKUP($A55,ELEMENTOS!$A$3:$D$13,3,FALSE)*D55,0)</f>
        <v>0</v>
      </c>
      <c r="K55" s="10" t="s">
        <v>92</v>
      </c>
    </row>
    <row r="56" spans="1:11" s="3" customFormat="1" ht="13.8" x14ac:dyDescent="0.3">
      <c r="A56" s="72" t="s">
        <v>26</v>
      </c>
      <c r="B56" s="72"/>
      <c r="C56" s="72"/>
      <c r="D56" s="42">
        <v>0</v>
      </c>
      <c r="E56" s="4" t="str">
        <f>IFERROR(VLOOKUP($A56,ELEMENTOS!$A$3:$D$13,2,FALSE),"-")</f>
        <v>[kW]</v>
      </c>
      <c r="F56" s="72" t="str">
        <f>IFERROR(VLOOKUP($A56,ELEMENTOS!$A$3:$D$13,4,FALSE),"-")</f>
        <v>10% de la potencia instalada en bombas</v>
      </c>
      <c r="G56" s="72"/>
      <c r="H56" s="72"/>
      <c r="I56" s="11">
        <f>IFERROR(VLOOKUP($A56,ELEMENTOS!$A$3:$D$13,3,FALSE)*D56,0)</f>
        <v>0</v>
      </c>
      <c r="K56" s="10" t="s">
        <v>92</v>
      </c>
    </row>
    <row r="57" spans="1:11" s="3" customFormat="1" ht="13.8" x14ac:dyDescent="0.3">
      <c r="A57" s="72" t="s">
        <v>27</v>
      </c>
      <c r="B57" s="72"/>
      <c r="C57" s="72"/>
      <c r="D57" s="42">
        <v>0</v>
      </c>
      <c r="E57" s="4" t="str">
        <f>IFERROR(VLOOKUP($A57,ELEMENTOS!$A$3:$D$13,2,FALSE),"-")</f>
        <v>[kW]</v>
      </c>
      <c r="F57" s="72" t="str">
        <f>IFERROR(VLOOKUP($A57,ELEMENTOS!$A$3:$D$13,4,FALSE),"-")</f>
        <v>10% de la potencia instalada en motores</v>
      </c>
      <c r="G57" s="72"/>
      <c r="H57" s="72"/>
      <c r="I57" s="11">
        <f>IFERROR(VLOOKUP($A57,ELEMENTOS!$A$3:$D$13,3,FALSE)*D57,0)</f>
        <v>0</v>
      </c>
      <c r="K57" s="10" t="s">
        <v>92</v>
      </c>
    </row>
    <row r="58" spans="1:11" s="3" customFormat="1" thickBot="1" x14ac:dyDescent="0.35">
      <c r="A58" s="73" t="s">
        <v>82</v>
      </c>
      <c r="B58" s="73"/>
      <c r="C58" s="73"/>
      <c r="D58" s="43">
        <v>0</v>
      </c>
      <c r="E58" s="12" t="str">
        <f>IFERROR(VLOOKUP($A58,ELEMENTOS!$A$3:$D$13,2,FALSE),"-")</f>
        <v>[kW]</v>
      </c>
      <c r="F58" s="73" t="str">
        <f>IFERROR(VLOOKUP($A58,ELEMENTOS!$A$3:$D$13,4,FALSE),"-")</f>
        <v>10% de la potencia eléctrica del grupo</v>
      </c>
      <c r="G58" s="73"/>
      <c r="H58" s="73"/>
      <c r="I58" s="15">
        <f>IFERROR(VLOOKUP($A58,ELEMENTOS!$A$3:$D$13,3,FALSE)*D58,0)</f>
        <v>0</v>
      </c>
      <c r="K58" s="10" t="s">
        <v>92</v>
      </c>
    </row>
    <row r="59" spans="1:11" s="3" customFormat="1" ht="13.8" x14ac:dyDescent="0.3">
      <c r="A59" s="56" t="s">
        <v>61</v>
      </c>
      <c r="B59" s="56"/>
      <c r="C59" s="56"/>
      <c r="D59" s="16"/>
      <c r="E59" s="13" t="s">
        <v>16</v>
      </c>
      <c r="F59" s="56" t="s">
        <v>38</v>
      </c>
      <c r="G59" s="56"/>
      <c r="H59" s="56"/>
      <c r="I59" s="14">
        <f>SUM(I49:I58)</f>
        <v>0</v>
      </c>
      <c r="K59" s="10">
        <v>0</v>
      </c>
    </row>
    <row r="60" spans="1:11" s="3" customFormat="1" ht="13.8" x14ac:dyDescent="0.3"/>
    <row r="61" spans="1:11" s="3" customFormat="1" ht="13.8" x14ac:dyDescent="0.3">
      <c r="A61" s="80" t="s">
        <v>194</v>
      </c>
      <c r="B61" s="80"/>
      <c r="C61" s="80"/>
      <c r="D61" s="80"/>
      <c r="E61" s="80"/>
      <c r="F61" s="80"/>
      <c r="G61" s="80"/>
      <c r="H61" s="80"/>
      <c r="I61" s="80"/>
    </row>
    <row r="62" spans="1:11" s="3" customFormat="1" ht="13.8" x14ac:dyDescent="0.3">
      <c r="A62" s="80" t="s">
        <v>31</v>
      </c>
      <c r="B62" s="80"/>
      <c r="C62" s="80"/>
      <c r="D62" s="7" t="s">
        <v>56</v>
      </c>
      <c r="E62" s="7" t="s">
        <v>32</v>
      </c>
      <c r="F62" s="7" t="s">
        <v>57</v>
      </c>
      <c r="G62" s="80" t="s">
        <v>141</v>
      </c>
      <c r="H62" s="80"/>
      <c r="I62" s="80"/>
    </row>
    <row r="63" spans="1:11" s="3" customFormat="1" ht="13.8" x14ac:dyDescent="0.3">
      <c r="A63" s="74" t="s">
        <v>138</v>
      </c>
      <c r="B63" s="75"/>
      <c r="C63" s="76"/>
      <c r="D63" s="40">
        <f>I59+D45</f>
        <v>0</v>
      </c>
      <c r="E63" s="4" t="s">
        <v>16</v>
      </c>
      <c r="F63" s="4" t="s">
        <v>58</v>
      </c>
      <c r="G63" s="72" t="s">
        <v>49</v>
      </c>
      <c r="H63" s="72"/>
      <c r="I63" s="72"/>
      <c r="K63" s="10" t="s">
        <v>92</v>
      </c>
    </row>
    <row r="64" spans="1:11" s="3" customFormat="1" ht="13.8" x14ac:dyDescent="0.3">
      <c r="A64" s="74" t="s">
        <v>50</v>
      </c>
      <c r="B64" s="75"/>
      <c r="C64" s="76"/>
      <c r="D64" s="42">
        <v>1.75</v>
      </c>
      <c r="E64" s="4" t="s">
        <v>51</v>
      </c>
      <c r="F64" s="4" t="s">
        <v>60</v>
      </c>
      <c r="G64" s="72" t="s">
        <v>139</v>
      </c>
      <c r="H64" s="72"/>
      <c r="I64" s="72"/>
      <c r="K64" s="10" t="s">
        <v>92</v>
      </c>
    </row>
    <row r="65" spans="1:11" s="3" customFormat="1" ht="13.8" x14ac:dyDescent="0.3">
      <c r="A65" s="74" t="s">
        <v>108</v>
      </c>
      <c r="B65" s="75"/>
      <c r="C65" s="76"/>
      <c r="D65" s="42">
        <v>15</v>
      </c>
      <c r="E65" s="4" t="s">
        <v>107</v>
      </c>
      <c r="F65" s="4" t="s">
        <v>158</v>
      </c>
      <c r="G65" s="74" t="s">
        <v>140</v>
      </c>
      <c r="H65" s="75"/>
      <c r="I65" s="76"/>
      <c r="K65" s="10" t="s">
        <v>92</v>
      </c>
    </row>
    <row r="66" spans="1:11" s="3" customFormat="1" ht="13.8" x14ac:dyDescent="0.3">
      <c r="A66" s="74" t="s">
        <v>85</v>
      </c>
      <c r="B66" s="75"/>
      <c r="C66" s="76"/>
      <c r="D66" s="42">
        <v>0</v>
      </c>
      <c r="E66" s="4" t="s">
        <v>78</v>
      </c>
      <c r="F66" s="4" t="s">
        <v>84</v>
      </c>
      <c r="G66" s="72" t="s">
        <v>176</v>
      </c>
      <c r="H66" s="72"/>
      <c r="I66" s="72"/>
      <c r="K66" s="10" t="s">
        <v>92</v>
      </c>
    </row>
    <row r="67" spans="1:11" s="3" customFormat="1" ht="13.8" x14ac:dyDescent="0.3">
      <c r="A67" s="74" t="s">
        <v>175</v>
      </c>
      <c r="B67" s="75"/>
      <c r="C67" s="76"/>
      <c r="D67" s="42">
        <v>0</v>
      </c>
      <c r="E67" s="4" t="s">
        <v>51</v>
      </c>
      <c r="F67" s="4" t="s">
        <v>132</v>
      </c>
      <c r="G67" s="74" t="s">
        <v>190</v>
      </c>
      <c r="H67" s="75"/>
      <c r="I67" s="76"/>
      <c r="K67" s="10" t="s">
        <v>92</v>
      </c>
    </row>
    <row r="68" spans="1:11" s="3" customFormat="1" ht="13.8" x14ac:dyDescent="0.3">
      <c r="A68" s="74" t="s">
        <v>177</v>
      </c>
      <c r="B68" s="75"/>
      <c r="C68" s="76"/>
      <c r="D68" s="9">
        <f>D66*D67</f>
        <v>0</v>
      </c>
      <c r="E68" s="4" t="s">
        <v>178</v>
      </c>
      <c r="F68" s="4" t="s">
        <v>179</v>
      </c>
      <c r="G68" s="74" t="s">
        <v>191</v>
      </c>
      <c r="H68" s="75"/>
      <c r="I68" s="76"/>
      <c r="K68" s="10" t="s">
        <v>92</v>
      </c>
    </row>
    <row r="69" spans="1:11" s="3" customFormat="1" ht="13.8" x14ac:dyDescent="0.3">
      <c r="A69" s="74" t="s">
        <v>182</v>
      </c>
      <c r="B69" s="75"/>
      <c r="C69" s="76"/>
      <c r="D69" s="42" t="s">
        <v>88</v>
      </c>
      <c r="E69" s="4" t="s">
        <v>54</v>
      </c>
      <c r="F69" s="4" t="s">
        <v>54</v>
      </c>
      <c r="G69" s="74" t="s">
        <v>187</v>
      </c>
      <c r="H69" s="75"/>
      <c r="I69" s="76"/>
      <c r="K69" s="10" t="s">
        <v>92</v>
      </c>
    </row>
    <row r="70" spans="1:11" s="3" customFormat="1" ht="13.8" x14ac:dyDescent="0.3">
      <c r="A70" s="86" t="s">
        <v>185</v>
      </c>
      <c r="B70" s="87"/>
      <c r="C70" s="88"/>
      <c r="D70" s="46">
        <f>6*D68</f>
        <v>0</v>
      </c>
      <c r="E70" s="13" t="s">
        <v>159</v>
      </c>
      <c r="F70" s="13" t="s">
        <v>183</v>
      </c>
      <c r="G70" s="86" t="s">
        <v>184</v>
      </c>
      <c r="H70" s="87"/>
      <c r="I70" s="88"/>
      <c r="K70" s="9">
        <f>VLOOKUP(D69,VENTILACIÓN!I3:J5,2,FALSE)</f>
        <v>6</v>
      </c>
    </row>
    <row r="71" spans="1:11" s="3" customFormat="1" ht="13.8" x14ac:dyDescent="0.3">
      <c r="A71" s="74" t="s">
        <v>47</v>
      </c>
      <c r="B71" s="75"/>
      <c r="C71" s="76"/>
      <c r="D71" s="42" t="s">
        <v>65</v>
      </c>
      <c r="E71" s="4" t="s">
        <v>54</v>
      </c>
      <c r="F71" s="4" t="s">
        <v>54</v>
      </c>
      <c r="G71" s="72" t="s">
        <v>70</v>
      </c>
      <c r="H71" s="72"/>
      <c r="I71" s="72"/>
      <c r="K71" s="10" t="s">
        <v>92</v>
      </c>
    </row>
    <row r="72" spans="1:11" s="3" customFormat="1" thickBot="1" x14ac:dyDescent="0.35">
      <c r="A72" s="77" t="s">
        <v>48</v>
      </c>
      <c r="B72" s="78"/>
      <c r="C72" s="79"/>
      <c r="D72" s="43" t="s">
        <v>65</v>
      </c>
      <c r="E72" s="12" t="s">
        <v>54</v>
      </c>
      <c r="F72" s="12" t="s">
        <v>54</v>
      </c>
      <c r="G72" s="73"/>
      <c r="H72" s="73"/>
      <c r="I72" s="73"/>
      <c r="K72" s="10" t="s">
        <v>92</v>
      </c>
    </row>
    <row r="73" spans="1:11" s="3" customFormat="1" ht="14.4" customHeight="1" x14ac:dyDescent="0.3">
      <c r="A73" s="105" t="s">
        <v>80</v>
      </c>
      <c r="B73" s="117" t="s">
        <v>109</v>
      </c>
      <c r="C73" s="117"/>
      <c r="D73" s="45">
        <v>0.4</v>
      </c>
      <c r="E73" s="17" t="s">
        <v>54</v>
      </c>
      <c r="F73" s="17" t="s">
        <v>110</v>
      </c>
      <c r="G73" s="117" t="s">
        <v>114</v>
      </c>
      <c r="H73" s="117"/>
      <c r="I73" s="117"/>
      <c r="K73" s="9">
        <f>VLOOKUP(D$71,VENTILACIÓN!A$3:D$6,4,FALSE)+VLOOKUP(D$72,VENTILACIÓN!A$3:D$6,4,FALSE)</f>
        <v>2</v>
      </c>
    </row>
    <row r="74" spans="1:11" s="3" customFormat="1" ht="14.4" customHeight="1" x14ac:dyDescent="0.3">
      <c r="A74" s="83"/>
      <c r="B74" s="72" t="s">
        <v>142</v>
      </c>
      <c r="C74" s="72"/>
      <c r="D74" s="40">
        <f>D63/(0.24*D73*SQRT(D64*D65^3))</f>
        <v>0</v>
      </c>
      <c r="E74" s="72" t="s">
        <v>78</v>
      </c>
      <c r="F74" s="72" t="s">
        <v>59</v>
      </c>
      <c r="G74" s="83" t="s">
        <v>167</v>
      </c>
      <c r="H74" s="72"/>
      <c r="I74" s="72"/>
      <c r="K74" s="9">
        <f>VLOOKUP(D$71,VENTILACIÓN!A$3:D$6,4,FALSE)</f>
        <v>1</v>
      </c>
    </row>
    <row r="75" spans="1:11" s="3" customFormat="1" ht="14.4" customHeight="1" x14ac:dyDescent="0.3">
      <c r="A75" s="83"/>
      <c r="B75" s="72" t="s">
        <v>143</v>
      </c>
      <c r="C75" s="72"/>
      <c r="D75" s="40">
        <f>D63/(0.24*D73*SQRT(D64*D65^3))</f>
        <v>0</v>
      </c>
      <c r="E75" s="72"/>
      <c r="F75" s="72"/>
      <c r="G75" s="72"/>
      <c r="H75" s="72"/>
      <c r="I75" s="72"/>
      <c r="K75" s="9">
        <f>VLOOKUP(D$72,VENTILACIÓN!A$3:D$6,4,FALSE)</f>
        <v>1</v>
      </c>
    </row>
    <row r="76" spans="1:11" s="3" customFormat="1" thickBot="1" x14ac:dyDescent="0.35">
      <c r="A76" s="106"/>
      <c r="B76" s="73" t="s">
        <v>86</v>
      </c>
      <c r="C76" s="73"/>
      <c r="D76" s="41">
        <f>MAX(0.7*8*D66/10000,70/10000)</f>
        <v>7.0000000000000001E-3</v>
      </c>
      <c r="E76" s="12" t="s">
        <v>78</v>
      </c>
      <c r="F76" s="12" t="s">
        <v>103</v>
      </c>
      <c r="G76" s="73" t="s">
        <v>95</v>
      </c>
      <c r="H76" s="73"/>
      <c r="I76" s="73"/>
      <c r="K76" s="9">
        <f>K74+K75</f>
        <v>2</v>
      </c>
    </row>
    <row r="77" spans="1:11" s="3" customFormat="1" ht="13.8" x14ac:dyDescent="0.3">
      <c r="A77" s="105" t="s">
        <v>81</v>
      </c>
      <c r="B77" s="117" t="s">
        <v>96</v>
      </c>
      <c r="C77" s="117"/>
      <c r="D77" s="47">
        <f>210*D63</f>
        <v>0</v>
      </c>
      <c r="E77" s="17" t="s">
        <v>159</v>
      </c>
      <c r="F77" s="84" t="s">
        <v>68</v>
      </c>
      <c r="G77" s="84" t="s">
        <v>147</v>
      </c>
      <c r="H77" s="84"/>
      <c r="I77" s="84"/>
      <c r="K77" s="9">
        <f>VLOOKUP(D$71,VENTILACIÓN!A$3:D$6,3,FALSE)+VLOOKUP(D$72,VENTILACIÓN!A$3:D$6,3,FALSE)</f>
        <v>0</v>
      </c>
    </row>
    <row r="78" spans="1:11" s="3" customFormat="1" ht="13.8" x14ac:dyDescent="0.3">
      <c r="A78" s="72"/>
      <c r="B78" s="72"/>
      <c r="C78" s="72"/>
      <c r="D78" s="40">
        <f>D77/3600</f>
        <v>0</v>
      </c>
      <c r="E78" s="4" t="s">
        <v>160</v>
      </c>
      <c r="F78" s="85"/>
      <c r="G78" s="85" t="s">
        <v>115</v>
      </c>
      <c r="H78" s="85"/>
      <c r="I78" s="85"/>
      <c r="K78" s="9">
        <f>VLOOKUP(D$71,VENTILACIÓN!A$3:D$6,3,FALSE)+VLOOKUP(D$72,VENTILACIÓN!A$3:D$6,3,FALSE)</f>
        <v>0</v>
      </c>
    </row>
    <row r="79" spans="1:11" s="3" customFormat="1" ht="13.8" x14ac:dyDescent="0.3">
      <c r="A79" s="72"/>
      <c r="B79" s="72"/>
      <c r="C79" s="72"/>
      <c r="D79" s="40">
        <f>D77*1000/3600</f>
        <v>0</v>
      </c>
      <c r="E79" s="4" t="s">
        <v>55</v>
      </c>
      <c r="F79" s="85"/>
      <c r="G79" s="85" t="s">
        <v>116</v>
      </c>
      <c r="H79" s="85"/>
      <c r="I79" s="85"/>
      <c r="K79" s="9">
        <f>VLOOKUP(D$71,VENTILACIÓN!A$3:D$6,3,FALSE)+VLOOKUP(D$72,VENTILACIÓN!A$3:D$6,3,FALSE)</f>
        <v>0</v>
      </c>
    </row>
    <row r="80" spans="1:11" s="3" customFormat="1" ht="14.4" customHeight="1" x14ac:dyDescent="0.3">
      <c r="A80" s="72"/>
      <c r="B80" s="83" t="s">
        <v>117</v>
      </c>
      <c r="C80" s="83"/>
      <c r="D80" s="42">
        <v>50</v>
      </c>
      <c r="E80" s="4" t="s">
        <v>71</v>
      </c>
      <c r="F80" s="4" t="s">
        <v>74</v>
      </c>
      <c r="G80" s="83" t="s">
        <v>75</v>
      </c>
      <c r="H80" s="83"/>
      <c r="I80" s="83"/>
      <c r="K80" s="9">
        <f>VLOOKUP(D$71,VENTILACIÓN!A$3:D$6,3,FALSE)+VLOOKUP(D$72,VENTILACIÓN!A$3:D$6,3,FALSE)</f>
        <v>0</v>
      </c>
    </row>
    <row r="81" spans="1:11" s="3" customFormat="1" ht="14.4" customHeight="1" x14ac:dyDescent="0.3">
      <c r="A81" s="72"/>
      <c r="B81" s="83"/>
      <c r="C81" s="83"/>
      <c r="D81" s="42">
        <v>0.3</v>
      </c>
      <c r="E81" s="4" t="s">
        <v>72</v>
      </c>
      <c r="F81" s="4" t="s">
        <v>73</v>
      </c>
      <c r="G81" s="83" t="s">
        <v>154</v>
      </c>
      <c r="H81" s="83"/>
      <c r="I81" s="83"/>
      <c r="K81" s="9">
        <f>VLOOKUP(D$71,VENTILACIÓN!A$3:D$6,3,FALSE)+VLOOKUP(D$72,VENTILACIÓN!A$3:D$6,3,FALSE)</f>
        <v>0</v>
      </c>
    </row>
    <row r="82" spans="1:11" s="3" customFormat="1" ht="13.8" x14ac:dyDescent="0.3">
      <c r="A82" s="72"/>
      <c r="B82" s="83"/>
      <c r="C82" s="83"/>
      <c r="D82" s="40">
        <f>MAX(50*D78/0.3/1000,0.5)</f>
        <v>0.5</v>
      </c>
      <c r="E82" s="4" t="s">
        <v>16</v>
      </c>
      <c r="F82" s="4" t="s">
        <v>67</v>
      </c>
      <c r="G82" s="83" t="s">
        <v>161</v>
      </c>
      <c r="H82" s="83"/>
      <c r="I82" s="83"/>
      <c r="K82" s="9">
        <f>VLOOKUP(D$71,VENTILACIÓN!A$3:D$6,3,FALSE)+VLOOKUP(D$72,VENTILACIÓN!A$3:D$6,3,FALSE)</f>
        <v>0</v>
      </c>
    </row>
    <row r="83" spans="1:11" s="3" customFormat="1" ht="14.4" customHeight="1" x14ac:dyDescent="0.3">
      <c r="A83" s="72"/>
      <c r="B83" s="83" t="s">
        <v>91</v>
      </c>
      <c r="C83" s="83"/>
      <c r="D83" s="42" t="s">
        <v>89</v>
      </c>
      <c r="E83" s="4" t="s">
        <v>54</v>
      </c>
      <c r="F83" s="4" t="s">
        <v>54</v>
      </c>
      <c r="G83" s="83" t="s">
        <v>145</v>
      </c>
      <c r="H83" s="83"/>
      <c r="I83" s="83"/>
      <c r="K83" s="9">
        <f>VLOOKUP(D$71,VENTILACIÓN!A$3:D$6,2,FALSE)+VLOOKUP(D$72,VENTILACIÓN!A$3:D$6,2,FALSE)</f>
        <v>0</v>
      </c>
    </row>
    <row r="84" spans="1:11" s="3" customFormat="1" ht="14.4" customHeight="1" x14ac:dyDescent="0.3">
      <c r="A84" s="72"/>
      <c r="B84" s="83" t="s">
        <v>93</v>
      </c>
      <c r="C84" s="83"/>
      <c r="D84" s="40">
        <f>VLOOKUP(D83,VENTILACIÓN!F3:G4,2,FALSE)</f>
        <v>1.5</v>
      </c>
      <c r="E84" s="4" t="s">
        <v>54</v>
      </c>
      <c r="F84" s="4" t="s">
        <v>87</v>
      </c>
      <c r="G84" s="83"/>
      <c r="H84" s="83"/>
      <c r="I84" s="83"/>
      <c r="K84" s="9">
        <f>VLOOKUP(D$71,VENTILACIÓN!A$3:D$6,2,FALSE)+VLOOKUP(D$72,VENTILACIÓN!A$3:D$6,2,FALSE)</f>
        <v>0</v>
      </c>
    </row>
    <row r="85" spans="1:11" s="3" customFormat="1" ht="13.8" x14ac:dyDescent="0.3">
      <c r="A85" s="72"/>
      <c r="B85" s="72" t="s">
        <v>104</v>
      </c>
      <c r="C85" s="72"/>
      <c r="D85" s="40">
        <f>D84*D79/10000</f>
        <v>0</v>
      </c>
      <c r="E85" s="72" t="s">
        <v>78</v>
      </c>
      <c r="F85" s="72" t="s">
        <v>171</v>
      </c>
      <c r="G85" s="72" t="s">
        <v>162</v>
      </c>
      <c r="H85" s="72"/>
      <c r="I85" s="72"/>
      <c r="K85" s="9">
        <f>VLOOKUP(D$71,VENTILACIÓN!A$3:D$6,2,FALSE)</f>
        <v>0</v>
      </c>
    </row>
    <row r="86" spans="1:11" s="3" customFormat="1" thickBot="1" x14ac:dyDescent="0.35">
      <c r="A86" s="73"/>
      <c r="B86" s="73" t="s">
        <v>105</v>
      </c>
      <c r="C86" s="73"/>
      <c r="D86" s="41">
        <f>D84*D79/10000</f>
        <v>0</v>
      </c>
      <c r="E86" s="73"/>
      <c r="F86" s="73"/>
      <c r="G86" s="73"/>
      <c r="H86" s="73"/>
      <c r="I86" s="73"/>
      <c r="K86" s="9">
        <f>VLOOKUP(D$72,VENTILACIÓN!A$3:D$6,2,FALSE)</f>
        <v>0</v>
      </c>
    </row>
    <row r="87" spans="1:11" s="3" customFormat="1" ht="13.8" x14ac:dyDescent="0.3"/>
    <row r="88" spans="1:11" s="3" customFormat="1" ht="13.8" x14ac:dyDescent="0.3">
      <c r="A88" s="80" t="s">
        <v>106</v>
      </c>
      <c r="B88" s="80"/>
      <c r="C88" s="80"/>
      <c r="D88" s="80"/>
      <c r="E88" s="80"/>
      <c r="F88" s="80"/>
      <c r="G88" s="80"/>
      <c r="H88" s="80"/>
      <c r="I88" s="80"/>
    </row>
    <row r="89" spans="1:11" s="3" customFormat="1" ht="13.8" x14ac:dyDescent="0.3">
      <c r="A89" s="107" t="s">
        <v>101</v>
      </c>
      <c r="B89" s="108"/>
      <c r="C89" s="111"/>
      <c r="D89" s="112"/>
      <c r="E89" s="112"/>
      <c r="F89" s="112"/>
      <c r="G89" s="112"/>
      <c r="H89" s="112"/>
      <c r="I89" s="113"/>
      <c r="K89" s="10" t="s">
        <v>92</v>
      </c>
    </row>
    <row r="90" spans="1:11" s="3" customFormat="1" ht="13.8" x14ac:dyDescent="0.3">
      <c r="A90" s="109" t="s">
        <v>102</v>
      </c>
      <c r="B90" s="110"/>
      <c r="C90" s="111"/>
      <c r="D90" s="112"/>
      <c r="E90" s="112"/>
      <c r="F90" s="112"/>
      <c r="G90" s="112"/>
      <c r="H90" s="112"/>
      <c r="I90" s="113"/>
      <c r="K90" s="10" t="s">
        <v>92</v>
      </c>
    </row>
    <row r="91" spans="1:11" s="3" customFormat="1" ht="13.8" x14ac:dyDescent="0.3">
      <c r="A91" s="109" t="s">
        <v>100</v>
      </c>
      <c r="B91" s="110"/>
      <c r="C91" s="114"/>
      <c r="D91" s="115"/>
      <c r="E91" s="115"/>
      <c r="F91" s="115"/>
      <c r="G91" s="115"/>
      <c r="H91" s="115"/>
      <c r="I91" s="116"/>
      <c r="K91" s="9">
        <f>VLOOKUP(D$71,VENTILACIÓN!A$3:D$6,3,FALSE)+VLOOKUP(D$72,VENTILACIÓN!A$3:D$6,3,FALSE)</f>
        <v>0</v>
      </c>
    </row>
    <row r="92" spans="1:11" s="3" customFormat="1" ht="13.8" x14ac:dyDescent="0.3"/>
    <row r="93" spans="1:11" s="3" customFormat="1" ht="13.8" x14ac:dyDescent="0.3">
      <c r="A93" s="80" t="s">
        <v>121</v>
      </c>
      <c r="B93" s="80"/>
      <c r="C93" s="80"/>
      <c r="D93" s="80"/>
      <c r="E93" s="80"/>
      <c r="F93" s="80"/>
      <c r="G93" s="80"/>
      <c r="H93" s="80"/>
      <c r="I93" s="80"/>
    </row>
    <row r="94" spans="1:11" s="3" customFormat="1" ht="13.8" x14ac:dyDescent="0.3">
      <c r="A94" s="126"/>
      <c r="B94" s="127"/>
      <c r="C94" s="127"/>
      <c r="D94" s="127"/>
      <c r="E94" s="127"/>
      <c r="F94" s="127"/>
      <c r="G94" s="127"/>
      <c r="H94" s="127"/>
      <c r="I94" s="127"/>
    </row>
    <row r="95" spans="1:11" s="3" customFormat="1" ht="13.8" x14ac:dyDescent="0.3">
      <c r="A95" s="127"/>
      <c r="B95" s="127"/>
      <c r="C95" s="127"/>
      <c r="D95" s="127"/>
      <c r="E95" s="127"/>
      <c r="F95" s="127"/>
      <c r="G95" s="127"/>
      <c r="H95" s="127"/>
      <c r="I95" s="127"/>
    </row>
    <row r="96" spans="1:11" s="3" customFormat="1" ht="13.8" x14ac:dyDescent="0.3">
      <c r="A96" s="127"/>
      <c r="B96" s="127"/>
      <c r="C96" s="127"/>
      <c r="D96" s="127"/>
      <c r="E96" s="127"/>
      <c r="F96" s="127"/>
      <c r="G96" s="127"/>
      <c r="H96" s="127"/>
      <c r="I96" s="127"/>
    </row>
    <row r="97" spans="1:9" s="3" customFormat="1" ht="13.8" x14ac:dyDescent="0.3">
      <c r="A97" s="127"/>
      <c r="B97" s="127"/>
      <c r="C97" s="127"/>
      <c r="D97" s="127"/>
      <c r="E97" s="127"/>
      <c r="F97" s="127"/>
      <c r="G97" s="127"/>
      <c r="H97" s="127"/>
      <c r="I97" s="127"/>
    </row>
    <row r="98" spans="1:9" s="3" customFormat="1" ht="13.8" x14ac:dyDescent="0.3"/>
    <row r="99" spans="1:9" s="3" customFormat="1" ht="13.8" x14ac:dyDescent="0.3">
      <c r="A99" s="80" t="s">
        <v>122</v>
      </c>
      <c r="B99" s="80"/>
      <c r="C99" s="80"/>
      <c r="D99" s="80"/>
      <c r="E99" s="80"/>
      <c r="F99" s="80"/>
      <c r="G99" s="80"/>
      <c r="H99" s="80"/>
      <c r="I99" s="80"/>
    </row>
    <row r="100" spans="1:9" s="3" customFormat="1" ht="13.8" x14ac:dyDescent="0.3">
      <c r="A100" s="32"/>
      <c r="B100" s="33"/>
      <c r="C100" s="33"/>
      <c r="D100" s="33"/>
      <c r="E100" s="33"/>
      <c r="F100" s="33"/>
      <c r="G100" s="33"/>
      <c r="H100" s="33"/>
      <c r="I100" s="34"/>
    </row>
    <row r="101" spans="1:9" s="3" customFormat="1" ht="13.8" x14ac:dyDescent="0.3">
      <c r="A101" s="35"/>
      <c r="B101" s="6"/>
      <c r="C101" s="6"/>
      <c r="D101" s="6"/>
      <c r="E101" s="6"/>
      <c r="F101" s="6"/>
      <c r="G101" s="6"/>
      <c r="H101" s="6"/>
      <c r="I101" s="36"/>
    </row>
    <row r="102" spans="1:9" s="3" customFormat="1" ht="13.8" x14ac:dyDescent="0.3">
      <c r="A102" s="35"/>
      <c r="B102" s="6"/>
      <c r="C102" s="6"/>
      <c r="D102" s="6"/>
      <c r="E102" s="6"/>
      <c r="F102" s="6"/>
      <c r="G102" s="6"/>
      <c r="H102" s="6"/>
      <c r="I102" s="36"/>
    </row>
    <row r="103" spans="1:9" s="3" customFormat="1" ht="13.8" x14ac:dyDescent="0.3">
      <c r="A103" s="35"/>
      <c r="B103" s="6"/>
      <c r="C103" s="6"/>
      <c r="D103" s="6"/>
      <c r="E103" s="6"/>
      <c r="F103" s="6"/>
      <c r="G103" s="6"/>
      <c r="H103" s="6"/>
      <c r="I103" s="36"/>
    </row>
    <row r="104" spans="1:9" s="3" customFormat="1" ht="13.8" x14ac:dyDescent="0.3">
      <c r="A104" s="35"/>
      <c r="B104" s="6"/>
      <c r="C104" s="6"/>
      <c r="D104" s="6"/>
      <c r="E104" s="6"/>
      <c r="F104" s="6"/>
      <c r="G104" s="6"/>
      <c r="H104" s="6"/>
      <c r="I104" s="36"/>
    </row>
    <row r="105" spans="1:9" s="3" customFormat="1" ht="13.8" x14ac:dyDescent="0.3">
      <c r="A105" s="35"/>
      <c r="B105" s="6"/>
      <c r="C105" s="6"/>
      <c r="D105" s="6"/>
      <c r="E105" s="6"/>
      <c r="F105" s="6"/>
      <c r="G105" s="6"/>
      <c r="H105" s="6"/>
      <c r="I105" s="36"/>
    </row>
    <row r="106" spans="1:9" s="3" customFormat="1" ht="13.8" x14ac:dyDescent="0.3">
      <c r="A106" s="35"/>
      <c r="B106" s="6"/>
      <c r="C106" s="6"/>
      <c r="D106" s="6"/>
      <c r="E106" s="6"/>
      <c r="F106" s="6"/>
      <c r="G106" s="6"/>
      <c r="H106" s="6"/>
      <c r="I106" s="36"/>
    </row>
    <row r="107" spans="1:9" s="3" customFormat="1" ht="13.8" x14ac:dyDescent="0.3">
      <c r="A107" s="35"/>
      <c r="B107" s="6"/>
      <c r="C107" s="6"/>
      <c r="D107" s="6"/>
      <c r="E107" s="6"/>
      <c r="F107" s="6"/>
      <c r="G107" s="6"/>
      <c r="H107" s="6"/>
      <c r="I107" s="36"/>
    </row>
    <row r="108" spans="1:9" s="3" customFormat="1" ht="13.8" x14ac:dyDescent="0.3">
      <c r="A108" s="35"/>
      <c r="B108" s="6"/>
      <c r="C108" s="6"/>
      <c r="D108" s="6"/>
      <c r="E108" s="6"/>
      <c r="F108" s="6"/>
      <c r="G108" s="6"/>
      <c r="H108" s="6"/>
      <c r="I108" s="36"/>
    </row>
    <row r="109" spans="1:9" s="3" customFormat="1" ht="13.8" x14ac:dyDescent="0.3">
      <c r="A109" s="35"/>
      <c r="B109" s="6"/>
      <c r="C109" s="6"/>
      <c r="D109" s="6"/>
      <c r="E109" s="6"/>
      <c r="F109" s="6"/>
      <c r="G109" s="6"/>
      <c r="H109" s="6"/>
      <c r="I109" s="36"/>
    </row>
    <row r="110" spans="1:9" s="3" customFormat="1" ht="13.8" x14ac:dyDescent="0.3">
      <c r="A110" s="35"/>
      <c r="B110" s="6"/>
      <c r="C110" s="6"/>
      <c r="D110" s="6"/>
      <c r="E110" s="6"/>
      <c r="F110" s="6"/>
      <c r="G110" s="6"/>
      <c r="H110" s="6"/>
      <c r="I110" s="36"/>
    </row>
    <row r="111" spans="1:9" s="3" customFormat="1" ht="13.8" x14ac:dyDescent="0.3">
      <c r="A111" s="35"/>
      <c r="B111" s="6"/>
      <c r="C111" s="6"/>
      <c r="D111" s="6"/>
      <c r="E111" s="6"/>
      <c r="F111" s="6"/>
      <c r="G111" s="6"/>
      <c r="H111" s="6"/>
      <c r="I111" s="36"/>
    </row>
    <row r="112" spans="1:9" s="3" customFormat="1" ht="13.8" x14ac:dyDescent="0.3">
      <c r="A112" s="35"/>
      <c r="B112" s="6"/>
      <c r="C112" s="6"/>
      <c r="D112" s="6"/>
      <c r="E112" s="6"/>
      <c r="F112" s="6"/>
      <c r="G112" s="6"/>
      <c r="H112" s="6"/>
      <c r="I112" s="36"/>
    </row>
    <row r="113" spans="1:9" s="3" customFormat="1" ht="13.8" x14ac:dyDescent="0.3">
      <c r="A113" s="35"/>
      <c r="B113" s="6"/>
      <c r="C113" s="6"/>
      <c r="D113" s="6"/>
      <c r="E113" s="6"/>
      <c r="F113" s="6"/>
      <c r="G113" s="6"/>
      <c r="H113" s="6"/>
      <c r="I113" s="36"/>
    </row>
    <row r="114" spans="1:9" s="3" customFormat="1" ht="13.8" x14ac:dyDescent="0.3">
      <c r="A114" s="35"/>
      <c r="B114" s="6"/>
      <c r="C114" s="6"/>
      <c r="D114" s="6"/>
      <c r="E114" s="6"/>
      <c r="F114" s="6"/>
      <c r="G114" s="6"/>
      <c r="H114" s="6"/>
      <c r="I114" s="36"/>
    </row>
    <row r="115" spans="1:9" s="3" customFormat="1" ht="13.8" x14ac:dyDescent="0.3">
      <c r="A115" s="35"/>
      <c r="B115" s="6"/>
      <c r="C115" s="6"/>
      <c r="D115" s="6"/>
      <c r="E115" s="6"/>
      <c r="F115" s="6"/>
      <c r="G115" s="6"/>
      <c r="H115" s="6"/>
      <c r="I115" s="36"/>
    </row>
    <row r="116" spans="1:9" s="3" customFormat="1" ht="13.8" x14ac:dyDescent="0.3">
      <c r="A116" s="35"/>
      <c r="B116" s="6"/>
      <c r="C116" s="6"/>
      <c r="D116" s="6"/>
      <c r="E116" s="6"/>
      <c r="F116" s="6"/>
      <c r="G116" s="6"/>
      <c r="H116" s="6"/>
      <c r="I116" s="36"/>
    </row>
    <row r="117" spans="1:9" s="3" customFormat="1" ht="13.8" x14ac:dyDescent="0.3">
      <c r="A117" s="35"/>
      <c r="B117" s="6"/>
      <c r="C117" s="6"/>
      <c r="D117" s="6"/>
      <c r="E117" s="6"/>
      <c r="F117" s="6"/>
      <c r="G117" s="6"/>
      <c r="H117" s="6"/>
      <c r="I117" s="36"/>
    </row>
    <row r="118" spans="1:9" s="3" customFormat="1" ht="13.8" x14ac:dyDescent="0.3">
      <c r="A118" s="35"/>
      <c r="B118" s="6"/>
      <c r="C118" s="6"/>
      <c r="D118" s="6"/>
      <c r="E118" s="6"/>
      <c r="F118" s="6"/>
      <c r="G118" s="6"/>
      <c r="H118" s="6"/>
      <c r="I118" s="36"/>
    </row>
    <row r="119" spans="1:9" s="3" customFormat="1" ht="13.8" x14ac:dyDescent="0.3">
      <c r="A119" s="35"/>
      <c r="B119" s="6"/>
      <c r="C119" s="6"/>
      <c r="D119" s="6"/>
      <c r="E119" s="6"/>
      <c r="F119" s="6"/>
      <c r="G119" s="6"/>
      <c r="H119" s="6"/>
      <c r="I119" s="36"/>
    </row>
    <row r="120" spans="1:9" s="3" customFormat="1" ht="13.8" x14ac:dyDescent="0.3">
      <c r="A120" s="35"/>
      <c r="B120" s="6"/>
      <c r="C120" s="6"/>
      <c r="D120" s="6"/>
      <c r="E120" s="6"/>
      <c r="F120" s="6"/>
      <c r="G120" s="6"/>
      <c r="H120" s="6"/>
      <c r="I120" s="36"/>
    </row>
    <row r="121" spans="1:9" s="3" customFormat="1" ht="13.8" x14ac:dyDescent="0.3">
      <c r="A121" s="35"/>
      <c r="B121" s="6"/>
      <c r="C121" s="6"/>
      <c r="D121" s="6"/>
      <c r="E121" s="6"/>
      <c r="F121" s="6"/>
      <c r="G121" s="6"/>
      <c r="H121" s="6"/>
      <c r="I121" s="36"/>
    </row>
    <row r="122" spans="1:9" s="3" customFormat="1" ht="13.8" x14ac:dyDescent="0.3">
      <c r="A122" s="35"/>
      <c r="B122" s="6"/>
      <c r="C122" s="6"/>
      <c r="D122" s="6"/>
      <c r="E122" s="6"/>
      <c r="F122" s="6"/>
      <c r="G122" s="6"/>
      <c r="H122" s="6"/>
      <c r="I122" s="36"/>
    </row>
    <row r="123" spans="1:9" s="3" customFormat="1" ht="13.8" x14ac:dyDescent="0.3">
      <c r="A123" s="35"/>
      <c r="B123" s="6"/>
      <c r="C123" s="6"/>
      <c r="D123" s="6"/>
      <c r="E123" s="6"/>
      <c r="F123" s="6"/>
      <c r="G123" s="6"/>
      <c r="H123" s="6"/>
      <c r="I123" s="36"/>
    </row>
    <row r="124" spans="1:9" s="3" customFormat="1" ht="13.8" x14ac:dyDescent="0.3">
      <c r="A124" s="35"/>
      <c r="B124" s="6"/>
      <c r="C124" s="6"/>
      <c r="D124" s="6"/>
      <c r="E124" s="6"/>
      <c r="F124" s="6"/>
      <c r="G124" s="6"/>
      <c r="H124" s="6"/>
      <c r="I124" s="36"/>
    </row>
    <row r="125" spans="1:9" s="3" customFormat="1" ht="13.8" x14ac:dyDescent="0.3">
      <c r="A125" s="35"/>
      <c r="B125" s="6"/>
      <c r="C125" s="6"/>
      <c r="D125" s="6"/>
      <c r="E125" s="6"/>
      <c r="F125" s="6"/>
      <c r="G125" s="6"/>
      <c r="H125" s="6"/>
      <c r="I125" s="36"/>
    </row>
    <row r="126" spans="1:9" s="3" customFormat="1" ht="13.8" x14ac:dyDescent="0.3">
      <c r="A126" s="35"/>
      <c r="B126" s="6"/>
      <c r="C126" s="6"/>
      <c r="D126" s="6"/>
      <c r="E126" s="6"/>
      <c r="F126" s="6"/>
      <c r="G126" s="6"/>
      <c r="H126" s="6"/>
      <c r="I126" s="36"/>
    </row>
    <row r="127" spans="1:9" s="3" customFormat="1" ht="13.8" x14ac:dyDescent="0.3">
      <c r="A127" s="35"/>
      <c r="B127" s="6"/>
      <c r="C127" s="6"/>
      <c r="D127" s="6"/>
      <c r="E127" s="6"/>
      <c r="F127" s="6"/>
      <c r="G127" s="6"/>
      <c r="H127" s="6"/>
      <c r="I127" s="36"/>
    </row>
    <row r="128" spans="1:9" s="3" customFormat="1" ht="13.8" x14ac:dyDescent="0.3">
      <c r="A128" s="35"/>
      <c r="B128" s="6"/>
      <c r="C128" s="6"/>
      <c r="D128" s="6"/>
      <c r="E128" s="6"/>
      <c r="F128" s="6"/>
      <c r="G128" s="6"/>
      <c r="H128" s="6"/>
      <c r="I128" s="36"/>
    </row>
    <row r="129" spans="1:9" s="3" customFormat="1" ht="13.8" x14ac:dyDescent="0.3">
      <c r="A129" s="35"/>
      <c r="B129" s="6"/>
      <c r="C129" s="6"/>
      <c r="D129" s="6"/>
      <c r="E129" s="6"/>
      <c r="F129" s="6"/>
      <c r="G129" s="6"/>
      <c r="H129" s="6"/>
      <c r="I129" s="36"/>
    </row>
    <row r="130" spans="1:9" s="3" customFormat="1" ht="13.8" x14ac:dyDescent="0.3">
      <c r="A130" s="35"/>
      <c r="B130" s="6"/>
      <c r="C130" s="6"/>
      <c r="D130" s="6"/>
      <c r="E130" s="6"/>
      <c r="F130" s="6"/>
      <c r="G130" s="6"/>
      <c r="H130" s="6"/>
      <c r="I130" s="36"/>
    </row>
    <row r="131" spans="1:9" s="3" customFormat="1" ht="13.8" x14ac:dyDescent="0.3">
      <c r="A131" s="35"/>
      <c r="B131" s="6"/>
      <c r="C131" s="6"/>
      <c r="D131" s="6"/>
      <c r="E131" s="6"/>
      <c r="F131" s="6"/>
      <c r="G131" s="6"/>
      <c r="H131" s="6"/>
      <c r="I131" s="36"/>
    </row>
    <row r="132" spans="1:9" s="3" customFormat="1" ht="13.8" x14ac:dyDescent="0.3">
      <c r="A132" s="35"/>
      <c r="B132" s="6"/>
      <c r="C132" s="6"/>
      <c r="D132" s="6"/>
      <c r="E132" s="6"/>
      <c r="F132" s="6"/>
      <c r="G132" s="6"/>
      <c r="H132" s="6"/>
      <c r="I132" s="36"/>
    </row>
    <row r="133" spans="1:9" s="3" customFormat="1" ht="13.8" x14ac:dyDescent="0.3">
      <c r="A133" s="35"/>
      <c r="B133" s="6"/>
      <c r="C133" s="6"/>
      <c r="D133" s="6"/>
      <c r="E133" s="6"/>
      <c r="F133" s="6"/>
      <c r="G133" s="6"/>
      <c r="H133" s="6"/>
      <c r="I133" s="36"/>
    </row>
    <row r="134" spans="1:9" s="3" customFormat="1" ht="13.8" x14ac:dyDescent="0.3">
      <c r="A134" s="35"/>
      <c r="B134" s="6"/>
      <c r="C134" s="6"/>
      <c r="D134" s="6"/>
      <c r="E134" s="6"/>
      <c r="F134" s="6"/>
      <c r="G134" s="6"/>
      <c r="H134" s="6"/>
      <c r="I134" s="36"/>
    </row>
    <row r="135" spans="1:9" s="3" customFormat="1" ht="13.8" x14ac:dyDescent="0.3">
      <c r="A135" s="35"/>
      <c r="B135" s="6"/>
      <c r="C135" s="6"/>
      <c r="D135" s="6"/>
      <c r="E135" s="6"/>
      <c r="F135" s="6"/>
      <c r="G135" s="6"/>
      <c r="H135" s="6"/>
      <c r="I135" s="36"/>
    </row>
    <row r="136" spans="1:9" s="3" customFormat="1" ht="13.8" x14ac:dyDescent="0.3">
      <c r="A136" s="35"/>
      <c r="B136" s="6"/>
      <c r="C136" s="6"/>
      <c r="D136" s="6"/>
      <c r="E136" s="6"/>
      <c r="F136" s="6"/>
      <c r="G136" s="6"/>
      <c r="H136" s="6"/>
      <c r="I136" s="36"/>
    </row>
    <row r="137" spans="1:9" s="3" customFormat="1" ht="13.8" x14ac:dyDescent="0.3">
      <c r="A137" s="37"/>
      <c r="B137" s="38"/>
      <c r="C137" s="38"/>
      <c r="D137" s="38"/>
      <c r="E137" s="38"/>
      <c r="F137" s="38"/>
      <c r="G137" s="38"/>
      <c r="H137" s="38"/>
      <c r="I137" s="39"/>
    </row>
    <row r="138" spans="1:9" s="3" customFormat="1" ht="13.8" x14ac:dyDescent="0.3">
      <c r="A138" s="80" t="s">
        <v>122</v>
      </c>
      <c r="B138" s="80"/>
      <c r="C138" s="80"/>
      <c r="D138" s="80"/>
      <c r="E138" s="80"/>
      <c r="F138" s="80"/>
      <c r="G138" s="80"/>
      <c r="H138" s="80"/>
      <c r="I138" s="80"/>
    </row>
    <row r="139" spans="1:9" s="3" customFormat="1" ht="13.8" x14ac:dyDescent="0.3">
      <c r="A139" s="32"/>
      <c r="B139" s="33"/>
      <c r="C139" s="33"/>
      <c r="D139" s="33"/>
      <c r="E139" s="33"/>
      <c r="F139" s="33"/>
      <c r="G139" s="33"/>
      <c r="H139" s="33"/>
      <c r="I139" s="34"/>
    </row>
    <row r="140" spans="1:9" s="3" customFormat="1" ht="13.8" x14ac:dyDescent="0.3">
      <c r="A140" s="35"/>
      <c r="B140" s="6"/>
      <c r="C140" s="6"/>
      <c r="D140" s="6"/>
      <c r="E140" s="6"/>
      <c r="F140" s="6"/>
      <c r="G140" s="6"/>
      <c r="H140" s="6"/>
      <c r="I140" s="36"/>
    </row>
    <row r="141" spans="1:9" s="3" customFormat="1" ht="13.8" x14ac:dyDescent="0.3">
      <c r="A141" s="35"/>
      <c r="B141" s="6"/>
      <c r="C141" s="6"/>
      <c r="D141" s="6"/>
      <c r="E141" s="6"/>
      <c r="F141" s="6"/>
      <c r="G141" s="6"/>
      <c r="H141" s="6"/>
      <c r="I141" s="36"/>
    </row>
    <row r="142" spans="1:9" s="3" customFormat="1" ht="13.8" x14ac:dyDescent="0.3">
      <c r="A142" s="35"/>
      <c r="B142" s="6"/>
      <c r="C142" s="6"/>
      <c r="D142" s="6"/>
      <c r="E142" s="6"/>
      <c r="F142" s="6"/>
      <c r="G142" s="6"/>
      <c r="H142" s="6"/>
      <c r="I142" s="36"/>
    </row>
    <row r="143" spans="1:9" s="3" customFormat="1" ht="13.8" x14ac:dyDescent="0.3">
      <c r="A143" s="35"/>
      <c r="B143" s="6"/>
      <c r="C143" s="6"/>
      <c r="D143" s="6"/>
      <c r="E143" s="6"/>
      <c r="F143" s="6"/>
      <c r="G143" s="6"/>
      <c r="H143" s="6"/>
      <c r="I143" s="36"/>
    </row>
    <row r="144" spans="1:9" s="3" customFormat="1" ht="13.8" x14ac:dyDescent="0.3">
      <c r="A144" s="35"/>
      <c r="B144" s="6"/>
      <c r="C144" s="6"/>
      <c r="D144" s="6"/>
      <c r="E144" s="6"/>
      <c r="F144" s="6"/>
      <c r="G144" s="6"/>
      <c r="H144" s="6"/>
      <c r="I144" s="36"/>
    </row>
    <row r="145" spans="1:9" s="3" customFormat="1" ht="13.8" x14ac:dyDescent="0.3">
      <c r="A145" s="35"/>
      <c r="B145" s="6"/>
      <c r="C145" s="6"/>
      <c r="D145" s="6"/>
      <c r="E145" s="6"/>
      <c r="F145" s="6"/>
      <c r="G145" s="6"/>
      <c r="H145" s="6"/>
      <c r="I145" s="36"/>
    </row>
    <row r="146" spans="1:9" s="3" customFormat="1" ht="13.8" x14ac:dyDescent="0.3">
      <c r="A146" s="35"/>
      <c r="B146" s="6"/>
      <c r="C146" s="6"/>
      <c r="D146" s="6"/>
      <c r="E146" s="6"/>
      <c r="F146" s="6"/>
      <c r="G146" s="6"/>
      <c r="H146" s="6"/>
      <c r="I146" s="36"/>
    </row>
    <row r="147" spans="1:9" s="3" customFormat="1" ht="13.8" x14ac:dyDescent="0.3">
      <c r="A147" s="35"/>
      <c r="B147" s="6"/>
      <c r="C147" s="6"/>
      <c r="D147" s="6"/>
      <c r="E147" s="6"/>
      <c r="F147" s="6"/>
      <c r="G147" s="6"/>
      <c r="H147" s="6"/>
      <c r="I147" s="36"/>
    </row>
    <row r="148" spans="1:9" s="3" customFormat="1" ht="13.8" x14ac:dyDescent="0.3">
      <c r="A148" s="35"/>
      <c r="B148" s="6"/>
      <c r="C148" s="6"/>
      <c r="D148" s="6"/>
      <c r="E148" s="6"/>
      <c r="F148" s="6"/>
      <c r="G148" s="6"/>
      <c r="H148" s="6"/>
      <c r="I148" s="36"/>
    </row>
    <row r="149" spans="1:9" s="3" customFormat="1" ht="13.8" x14ac:dyDescent="0.3">
      <c r="A149" s="35"/>
      <c r="B149" s="6"/>
      <c r="C149" s="6"/>
      <c r="D149" s="6"/>
      <c r="E149" s="6"/>
      <c r="F149" s="6"/>
      <c r="G149" s="6"/>
      <c r="H149" s="6"/>
      <c r="I149" s="36"/>
    </row>
    <row r="150" spans="1:9" s="3" customFormat="1" ht="13.8" x14ac:dyDescent="0.3">
      <c r="A150" s="35"/>
      <c r="B150" s="6"/>
      <c r="C150" s="6"/>
      <c r="D150" s="6"/>
      <c r="E150" s="6"/>
      <c r="F150" s="6"/>
      <c r="G150" s="6"/>
      <c r="H150" s="6"/>
      <c r="I150" s="36"/>
    </row>
    <row r="151" spans="1:9" s="3" customFormat="1" ht="13.8" x14ac:dyDescent="0.3">
      <c r="A151" s="35"/>
      <c r="B151" s="6"/>
      <c r="C151" s="6"/>
      <c r="D151" s="6"/>
      <c r="E151" s="6"/>
      <c r="F151" s="6"/>
      <c r="G151" s="6"/>
      <c r="H151" s="6"/>
      <c r="I151" s="36"/>
    </row>
    <row r="152" spans="1:9" s="3" customFormat="1" ht="13.8" x14ac:dyDescent="0.3">
      <c r="A152" s="35"/>
      <c r="B152" s="6"/>
      <c r="C152" s="6"/>
      <c r="D152" s="6"/>
      <c r="E152" s="6"/>
      <c r="F152" s="6"/>
      <c r="G152" s="6"/>
      <c r="H152" s="6"/>
      <c r="I152" s="36"/>
    </row>
    <row r="153" spans="1:9" s="3" customFormat="1" ht="13.8" x14ac:dyDescent="0.3">
      <c r="A153" s="35"/>
      <c r="B153" s="6"/>
      <c r="C153" s="6"/>
      <c r="D153" s="6"/>
      <c r="E153" s="6"/>
      <c r="F153" s="6"/>
      <c r="G153" s="6"/>
      <c r="H153" s="6"/>
      <c r="I153" s="36"/>
    </row>
    <row r="154" spans="1:9" s="3" customFormat="1" ht="13.8" x14ac:dyDescent="0.3">
      <c r="A154" s="35"/>
      <c r="B154" s="6"/>
      <c r="C154" s="6"/>
      <c r="D154" s="6"/>
      <c r="E154" s="6"/>
      <c r="F154" s="6"/>
      <c r="G154" s="6"/>
      <c r="H154" s="6"/>
      <c r="I154" s="36"/>
    </row>
    <row r="155" spans="1:9" s="3" customFormat="1" ht="13.8" x14ac:dyDescent="0.3">
      <c r="A155" s="35"/>
      <c r="B155" s="6"/>
      <c r="C155" s="6"/>
      <c r="D155" s="6"/>
      <c r="E155" s="6"/>
      <c r="F155" s="6"/>
      <c r="G155" s="6"/>
      <c r="H155" s="6"/>
      <c r="I155" s="36"/>
    </row>
    <row r="156" spans="1:9" s="3" customFormat="1" ht="13.8" x14ac:dyDescent="0.3">
      <c r="A156" s="35"/>
      <c r="B156" s="6"/>
      <c r="C156" s="6"/>
      <c r="D156" s="6"/>
      <c r="E156" s="6"/>
      <c r="F156" s="6"/>
      <c r="G156" s="6"/>
      <c r="H156" s="6"/>
      <c r="I156" s="36"/>
    </row>
    <row r="157" spans="1:9" s="3" customFormat="1" ht="13.8" x14ac:dyDescent="0.3">
      <c r="A157" s="35"/>
      <c r="B157" s="6"/>
      <c r="C157" s="6"/>
      <c r="D157" s="6"/>
      <c r="E157" s="6"/>
      <c r="F157" s="6"/>
      <c r="G157" s="6"/>
      <c r="H157" s="6"/>
      <c r="I157" s="36"/>
    </row>
    <row r="158" spans="1:9" s="3" customFormat="1" ht="13.8" x14ac:dyDescent="0.3">
      <c r="A158" s="35"/>
      <c r="B158" s="6"/>
      <c r="C158" s="6"/>
      <c r="D158" s="6"/>
      <c r="E158" s="6"/>
      <c r="F158" s="6"/>
      <c r="G158" s="6"/>
      <c r="H158" s="6"/>
      <c r="I158" s="36"/>
    </row>
    <row r="159" spans="1:9" s="3" customFormat="1" ht="13.8" x14ac:dyDescent="0.3">
      <c r="A159" s="35"/>
      <c r="B159" s="6"/>
      <c r="C159" s="6"/>
      <c r="D159" s="6"/>
      <c r="E159" s="6"/>
      <c r="F159" s="6"/>
      <c r="G159" s="6"/>
      <c r="H159" s="6"/>
      <c r="I159" s="36"/>
    </row>
    <row r="160" spans="1:9" s="3" customFormat="1" ht="13.8" x14ac:dyDescent="0.3">
      <c r="A160" s="35"/>
      <c r="B160" s="6"/>
      <c r="C160" s="6"/>
      <c r="D160" s="6"/>
      <c r="E160" s="6"/>
      <c r="F160" s="6"/>
      <c r="G160" s="6"/>
      <c r="H160" s="6"/>
      <c r="I160" s="36"/>
    </row>
    <row r="161" spans="1:9" s="3" customFormat="1" ht="13.8" x14ac:dyDescent="0.3">
      <c r="A161" s="35"/>
      <c r="B161" s="6"/>
      <c r="C161" s="6"/>
      <c r="D161" s="6"/>
      <c r="E161" s="6"/>
      <c r="F161" s="6"/>
      <c r="G161" s="6"/>
      <c r="H161" s="6"/>
      <c r="I161" s="36"/>
    </row>
    <row r="162" spans="1:9" s="3" customFormat="1" ht="13.8" x14ac:dyDescent="0.3">
      <c r="A162" s="35"/>
      <c r="B162" s="6"/>
      <c r="C162" s="6"/>
      <c r="D162" s="6"/>
      <c r="E162" s="6"/>
      <c r="F162" s="6"/>
      <c r="G162" s="6"/>
      <c r="H162" s="6"/>
      <c r="I162" s="36"/>
    </row>
    <row r="163" spans="1:9" s="3" customFormat="1" ht="13.8" x14ac:dyDescent="0.3">
      <c r="A163" s="35"/>
      <c r="B163" s="6"/>
      <c r="C163" s="6"/>
      <c r="D163" s="6"/>
      <c r="E163" s="6"/>
      <c r="F163" s="6"/>
      <c r="G163" s="6"/>
      <c r="H163" s="6"/>
      <c r="I163" s="36"/>
    </row>
    <row r="164" spans="1:9" s="3" customFormat="1" ht="13.8" x14ac:dyDescent="0.3">
      <c r="A164" s="35"/>
      <c r="B164" s="6"/>
      <c r="C164" s="6"/>
      <c r="D164" s="6"/>
      <c r="E164" s="6"/>
      <c r="F164" s="6"/>
      <c r="G164" s="6"/>
      <c r="H164" s="6"/>
      <c r="I164" s="36"/>
    </row>
    <row r="165" spans="1:9" s="3" customFormat="1" ht="13.8" x14ac:dyDescent="0.3">
      <c r="A165" s="35"/>
      <c r="B165" s="6"/>
      <c r="C165" s="6"/>
      <c r="D165" s="6"/>
      <c r="E165" s="6"/>
      <c r="F165" s="6"/>
      <c r="G165" s="6"/>
      <c r="H165" s="6"/>
      <c r="I165" s="36"/>
    </row>
    <row r="166" spans="1:9" s="3" customFormat="1" ht="13.8" x14ac:dyDescent="0.3">
      <c r="A166" s="35"/>
      <c r="B166" s="6"/>
      <c r="C166" s="6"/>
      <c r="D166" s="6"/>
      <c r="E166" s="6"/>
      <c r="F166" s="6"/>
      <c r="G166" s="6"/>
      <c r="H166" s="6"/>
      <c r="I166" s="36"/>
    </row>
    <row r="167" spans="1:9" s="3" customFormat="1" ht="13.8" x14ac:dyDescent="0.3">
      <c r="A167" s="35"/>
      <c r="B167" s="6"/>
      <c r="C167" s="6"/>
      <c r="D167" s="6"/>
      <c r="E167" s="6"/>
      <c r="F167" s="6"/>
      <c r="G167" s="6"/>
      <c r="H167" s="6"/>
      <c r="I167" s="36"/>
    </row>
    <row r="168" spans="1:9" s="3" customFormat="1" ht="13.8" x14ac:dyDescent="0.3">
      <c r="A168" s="35"/>
      <c r="B168" s="6"/>
      <c r="C168" s="6"/>
      <c r="D168" s="6"/>
      <c r="E168" s="6"/>
      <c r="F168" s="6"/>
      <c r="G168" s="6"/>
      <c r="H168" s="6"/>
      <c r="I168" s="36"/>
    </row>
    <row r="169" spans="1:9" s="3" customFormat="1" ht="13.8" x14ac:dyDescent="0.3">
      <c r="A169" s="35"/>
      <c r="B169" s="6"/>
      <c r="C169" s="6"/>
      <c r="D169" s="6"/>
      <c r="E169" s="6"/>
      <c r="F169" s="6"/>
      <c r="G169" s="6"/>
      <c r="H169" s="6"/>
      <c r="I169" s="36"/>
    </row>
    <row r="170" spans="1:9" s="3" customFormat="1" ht="13.8" x14ac:dyDescent="0.3">
      <c r="A170" s="35"/>
      <c r="B170" s="6"/>
      <c r="C170" s="6"/>
      <c r="D170" s="6"/>
      <c r="E170" s="6"/>
      <c r="F170" s="6"/>
      <c r="G170" s="6"/>
      <c r="H170" s="6"/>
      <c r="I170" s="36"/>
    </row>
    <row r="171" spans="1:9" s="3" customFormat="1" ht="13.8" x14ac:dyDescent="0.3">
      <c r="A171" s="35"/>
      <c r="B171" s="6"/>
      <c r="C171" s="6"/>
      <c r="D171" s="6"/>
      <c r="E171" s="6"/>
      <c r="F171" s="6"/>
      <c r="G171" s="6"/>
      <c r="H171" s="6"/>
      <c r="I171" s="36"/>
    </row>
    <row r="172" spans="1:9" s="3" customFormat="1" ht="13.8" x14ac:dyDescent="0.3">
      <c r="A172" s="35"/>
      <c r="B172" s="6"/>
      <c r="C172" s="6"/>
      <c r="D172" s="6"/>
      <c r="E172" s="6"/>
      <c r="F172" s="6"/>
      <c r="G172" s="6"/>
      <c r="H172" s="6"/>
      <c r="I172" s="36"/>
    </row>
    <row r="173" spans="1:9" s="3" customFormat="1" ht="13.8" x14ac:dyDescent="0.3">
      <c r="A173" s="35"/>
      <c r="B173" s="6"/>
      <c r="C173" s="6"/>
      <c r="D173" s="6"/>
      <c r="E173" s="6"/>
      <c r="F173" s="6"/>
      <c r="G173" s="6"/>
      <c r="H173" s="6"/>
      <c r="I173" s="36"/>
    </row>
    <row r="174" spans="1:9" s="3" customFormat="1" ht="13.8" x14ac:dyDescent="0.3">
      <c r="A174" s="35"/>
      <c r="B174" s="6"/>
      <c r="C174" s="6"/>
      <c r="D174" s="6"/>
      <c r="E174" s="6"/>
      <c r="F174" s="6"/>
      <c r="G174" s="6"/>
      <c r="H174" s="6"/>
      <c r="I174" s="36"/>
    </row>
    <row r="175" spans="1:9" s="3" customFormat="1" ht="13.8" x14ac:dyDescent="0.3">
      <c r="A175" s="35"/>
      <c r="B175" s="6"/>
      <c r="C175" s="6"/>
      <c r="D175" s="6"/>
      <c r="E175" s="6"/>
      <c r="F175" s="6"/>
      <c r="G175" s="6"/>
      <c r="H175" s="6"/>
      <c r="I175" s="36"/>
    </row>
    <row r="176" spans="1:9" s="3" customFormat="1" ht="13.8" x14ac:dyDescent="0.3">
      <c r="A176" s="37"/>
      <c r="B176" s="38"/>
      <c r="C176" s="38"/>
      <c r="D176" s="38"/>
      <c r="E176" s="38"/>
      <c r="F176" s="38"/>
      <c r="G176" s="38"/>
      <c r="H176" s="38"/>
      <c r="I176" s="39"/>
    </row>
    <row r="177" s="3" customFormat="1" ht="13.8" x14ac:dyDescent="0.3"/>
    <row r="178" s="3" customFormat="1" ht="13.8" x14ac:dyDescent="0.3"/>
    <row r="179" s="3" customFormat="1" ht="13.8" x14ac:dyDescent="0.3"/>
    <row r="180" s="3" customFormat="1" ht="13.8" x14ac:dyDescent="0.3"/>
    <row r="181" s="3" customFormat="1" ht="13.8" x14ac:dyDescent="0.3"/>
    <row r="182" s="3" customFormat="1" ht="13.8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31" customFormat="1" x14ac:dyDescent="0.3"/>
    <row r="213" s="31" customFormat="1" x14ac:dyDescent="0.3"/>
    <row r="214" s="31" customFormat="1" x14ac:dyDescent="0.3"/>
    <row r="215" s="31" customFormat="1" x14ac:dyDescent="0.3"/>
    <row r="216" s="31" customFormat="1" x14ac:dyDescent="0.3"/>
    <row r="217" s="31" customFormat="1" x14ac:dyDescent="0.3"/>
    <row r="218" s="31" customFormat="1" x14ac:dyDescent="0.3"/>
    <row r="219" s="31" customFormat="1" x14ac:dyDescent="0.3"/>
    <row r="220" s="31" customFormat="1" x14ac:dyDescent="0.3"/>
    <row r="221" s="31" customFormat="1" x14ac:dyDescent="0.3"/>
    <row r="222" s="31" customFormat="1" x14ac:dyDescent="0.3"/>
    <row r="223" s="31" customFormat="1" x14ac:dyDescent="0.3"/>
    <row r="224" s="31" customFormat="1" x14ac:dyDescent="0.3"/>
    <row r="225" s="31" customFormat="1" x14ac:dyDescent="0.3"/>
    <row r="226" s="31" customFormat="1" x14ac:dyDescent="0.3"/>
    <row r="227" s="31" customFormat="1" x14ac:dyDescent="0.3"/>
    <row r="228" s="31" customFormat="1" x14ac:dyDescent="0.3"/>
    <row r="229" s="31" customFormat="1" x14ac:dyDescent="0.3"/>
    <row r="230" s="31" customFormat="1" x14ac:dyDescent="0.3"/>
    <row r="231" s="31" customFormat="1" x14ac:dyDescent="0.3"/>
    <row r="232" s="31" customFormat="1" x14ac:dyDescent="0.3"/>
    <row r="233" s="31" customFormat="1" x14ac:dyDescent="0.3"/>
    <row r="234" s="31" customFormat="1" x14ac:dyDescent="0.3"/>
    <row r="235" s="31" customFormat="1" x14ac:dyDescent="0.3"/>
    <row r="236" s="31" customFormat="1" x14ac:dyDescent="0.3"/>
    <row r="237" s="31" customFormat="1" x14ac:dyDescent="0.3"/>
    <row r="238" s="31" customFormat="1" x14ac:dyDescent="0.3"/>
    <row r="239" s="31" customFormat="1" x14ac:dyDescent="0.3"/>
    <row r="240" s="31" customFormat="1" x14ac:dyDescent="0.3"/>
    <row r="241" s="31" customFormat="1" x14ac:dyDescent="0.3"/>
    <row r="242" s="31" customFormat="1" x14ac:dyDescent="0.3"/>
    <row r="243" s="31" customFormat="1" x14ac:dyDescent="0.3"/>
    <row r="244" s="31" customFormat="1" x14ac:dyDescent="0.3"/>
    <row r="245" s="31" customFormat="1" x14ac:dyDescent="0.3"/>
    <row r="246" s="31" customFormat="1" x14ac:dyDescent="0.3"/>
    <row r="247" s="31" customFormat="1" x14ac:dyDescent="0.3"/>
    <row r="248" s="31" customFormat="1" x14ac:dyDescent="0.3"/>
    <row r="249" s="31" customFormat="1" x14ac:dyDescent="0.3"/>
    <row r="250" s="31" customFormat="1" x14ac:dyDescent="0.3"/>
    <row r="251" s="31" customFormat="1" x14ac:dyDescent="0.3"/>
    <row r="252" s="31" customFormat="1" x14ac:dyDescent="0.3"/>
    <row r="253" s="31" customFormat="1" x14ac:dyDescent="0.3"/>
    <row r="254" s="31" customFormat="1" x14ac:dyDescent="0.3"/>
    <row r="255" s="31" customFormat="1" x14ac:dyDescent="0.3"/>
    <row r="256" s="31" customFormat="1" x14ac:dyDescent="0.3"/>
    <row r="257" s="31" customFormat="1" x14ac:dyDescent="0.3"/>
    <row r="258" s="31" customFormat="1" x14ac:dyDescent="0.3"/>
    <row r="259" s="31" customFormat="1" x14ac:dyDescent="0.3"/>
    <row r="260" s="31" customFormat="1" x14ac:dyDescent="0.3"/>
    <row r="261" s="31" customFormat="1" x14ac:dyDescent="0.3"/>
    <row r="262" s="31" customFormat="1" x14ac:dyDescent="0.3"/>
    <row r="263" s="31" customFormat="1" x14ac:dyDescent="0.3"/>
    <row r="264" s="31" customFormat="1" x14ac:dyDescent="0.3"/>
    <row r="265" s="31" customFormat="1" x14ac:dyDescent="0.3"/>
    <row r="266" s="31" customFormat="1" x14ac:dyDescent="0.3"/>
    <row r="267" s="31" customFormat="1" x14ac:dyDescent="0.3"/>
    <row r="268" s="31" customFormat="1" x14ac:dyDescent="0.3"/>
    <row r="269" s="31" customFormat="1" x14ac:dyDescent="0.3"/>
    <row r="270" s="31" customFormat="1" x14ac:dyDescent="0.3"/>
    <row r="271" s="31" customFormat="1" x14ac:dyDescent="0.3"/>
    <row r="272" s="31" customFormat="1" x14ac:dyDescent="0.3"/>
    <row r="273" s="31" customFormat="1" x14ac:dyDescent="0.3"/>
    <row r="274" s="31" customFormat="1" x14ac:dyDescent="0.3"/>
    <row r="275" s="31" customFormat="1" x14ac:dyDescent="0.3"/>
    <row r="276" s="31" customFormat="1" x14ac:dyDescent="0.3"/>
    <row r="277" s="31" customFormat="1" x14ac:dyDescent="0.3"/>
    <row r="278" s="31" customFormat="1" x14ac:dyDescent="0.3"/>
    <row r="279" s="31" customFormat="1" x14ac:dyDescent="0.3"/>
    <row r="280" s="31" customFormat="1" x14ac:dyDescent="0.3"/>
    <row r="281" s="31" customFormat="1" x14ac:dyDescent="0.3"/>
    <row r="282" s="31" customFormat="1" x14ac:dyDescent="0.3"/>
    <row r="283" s="31" customFormat="1" x14ac:dyDescent="0.3"/>
    <row r="284" s="31" customFormat="1" x14ac:dyDescent="0.3"/>
    <row r="285" s="31" customFormat="1" x14ac:dyDescent="0.3"/>
    <row r="286" s="31" customFormat="1" x14ac:dyDescent="0.3"/>
    <row r="287" s="31" customFormat="1" x14ac:dyDescent="0.3"/>
    <row r="288" s="31" customFormat="1" x14ac:dyDescent="0.3"/>
    <row r="289" s="31" customFormat="1" x14ac:dyDescent="0.3"/>
    <row r="290" s="31" customFormat="1" x14ac:dyDescent="0.3"/>
    <row r="291" s="31" customFormat="1" x14ac:dyDescent="0.3"/>
    <row r="292" s="31" customFormat="1" x14ac:dyDescent="0.3"/>
    <row r="293" s="31" customFormat="1" x14ac:dyDescent="0.3"/>
    <row r="294" s="31" customFormat="1" x14ac:dyDescent="0.3"/>
    <row r="295" s="31" customFormat="1" x14ac:dyDescent="0.3"/>
    <row r="296" s="31" customFormat="1" x14ac:dyDescent="0.3"/>
    <row r="297" s="31" customFormat="1" x14ac:dyDescent="0.3"/>
    <row r="298" s="31" customFormat="1" x14ac:dyDescent="0.3"/>
    <row r="299" s="31" customFormat="1" x14ac:dyDescent="0.3"/>
    <row r="300" s="31" customFormat="1" x14ac:dyDescent="0.3"/>
    <row r="301" s="31" customFormat="1" x14ac:dyDescent="0.3"/>
    <row r="302" s="31" customFormat="1" x14ac:dyDescent="0.3"/>
    <row r="303" s="31" customFormat="1" x14ac:dyDescent="0.3"/>
    <row r="304" s="31" customFormat="1" x14ac:dyDescent="0.3"/>
    <row r="305" s="31" customFormat="1" x14ac:dyDescent="0.3"/>
    <row r="306" s="31" customFormat="1" x14ac:dyDescent="0.3"/>
    <row r="307" s="31" customFormat="1" x14ac:dyDescent="0.3"/>
    <row r="308" s="31" customFormat="1" x14ac:dyDescent="0.3"/>
    <row r="309" s="31" customFormat="1" x14ac:dyDescent="0.3"/>
    <row r="310" s="31" customFormat="1" x14ac:dyDescent="0.3"/>
    <row r="311" s="31" customFormat="1" x14ac:dyDescent="0.3"/>
    <row r="312" s="31" customFormat="1" x14ac:dyDescent="0.3"/>
    <row r="313" s="31" customFormat="1" x14ac:dyDescent="0.3"/>
    <row r="314" s="31" customFormat="1" x14ac:dyDescent="0.3"/>
    <row r="315" s="31" customFormat="1" x14ac:dyDescent="0.3"/>
    <row r="316" s="31" customFormat="1" x14ac:dyDescent="0.3"/>
    <row r="317" s="31" customFormat="1" x14ac:dyDescent="0.3"/>
    <row r="318" s="31" customFormat="1" x14ac:dyDescent="0.3"/>
    <row r="319" s="31" customFormat="1" x14ac:dyDescent="0.3"/>
    <row r="320" s="31" customFormat="1" x14ac:dyDescent="0.3"/>
    <row r="321" s="31" customFormat="1" x14ac:dyDescent="0.3"/>
    <row r="322" s="31" customFormat="1" x14ac:dyDescent="0.3"/>
    <row r="323" s="31" customFormat="1" x14ac:dyDescent="0.3"/>
    <row r="324" s="31" customFormat="1" x14ac:dyDescent="0.3"/>
    <row r="325" s="31" customFormat="1" x14ac:dyDescent="0.3"/>
    <row r="326" s="31" customFormat="1" x14ac:dyDescent="0.3"/>
    <row r="327" s="31" customFormat="1" x14ac:dyDescent="0.3"/>
    <row r="328" s="31" customFormat="1" x14ac:dyDescent="0.3"/>
    <row r="329" s="31" customFormat="1" x14ac:dyDescent="0.3"/>
    <row r="330" s="31" customFormat="1" x14ac:dyDescent="0.3"/>
    <row r="331" s="31" customFormat="1" x14ac:dyDescent="0.3"/>
    <row r="332" s="31" customFormat="1" x14ac:dyDescent="0.3"/>
    <row r="333" s="31" customFormat="1" x14ac:dyDescent="0.3"/>
    <row r="334" s="31" customFormat="1" x14ac:dyDescent="0.3"/>
    <row r="335" s="31" customFormat="1" x14ac:dyDescent="0.3"/>
    <row r="336" s="31" customFormat="1" x14ac:dyDescent="0.3"/>
    <row r="337" spans="1:1" s="31" customFormat="1" x14ac:dyDescent="0.3"/>
    <row r="338" spans="1:1" s="31" customFormat="1" x14ac:dyDescent="0.3"/>
    <row r="339" spans="1:1" s="31" customFormat="1" x14ac:dyDescent="0.3"/>
    <row r="340" spans="1:1" s="31" customFormat="1" x14ac:dyDescent="0.3"/>
    <row r="341" spans="1:1" s="31" customFormat="1" x14ac:dyDescent="0.3"/>
    <row r="342" spans="1:1" s="31" customFormat="1" x14ac:dyDescent="0.3"/>
    <row r="343" spans="1:1" s="31" customFormat="1" x14ac:dyDescent="0.3"/>
    <row r="344" spans="1:1" s="31" customFormat="1" x14ac:dyDescent="0.3"/>
    <row r="345" spans="1:1" s="31" customFormat="1" x14ac:dyDescent="0.3"/>
    <row r="346" spans="1:1" s="31" customFormat="1" x14ac:dyDescent="0.3">
      <c r="A346" s="30" t="s">
        <v>192</v>
      </c>
    </row>
  </sheetData>
  <mergeCells count="139">
    <mergeCell ref="A6:C9"/>
    <mergeCell ref="D6:E7"/>
    <mergeCell ref="D8:E9"/>
    <mergeCell ref="F6:G9"/>
    <mergeCell ref="H6:I9"/>
    <mergeCell ref="A99:I99"/>
    <mergeCell ref="A2:C2"/>
    <mergeCell ref="D2:I2"/>
    <mergeCell ref="A3:C3"/>
    <mergeCell ref="D3:I3"/>
    <mergeCell ref="A4:C4"/>
    <mergeCell ref="D4:I4"/>
    <mergeCell ref="A5:C5"/>
    <mergeCell ref="D5:I5"/>
    <mergeCell ref="A94:I97"/>
    <mergeCell ref="G85:I86"/>
    <mergeCell ref="F77:F79"/>
    <mergeCell ref="F85:F86"/>
    <mergeCell ref="E85:E86"/>
    <mergeCell ref="G78:I78"/>
    <mergeCell ref="B86:C86"/>
    <mergeCell ref="G82:I82"/>
    <mergeCell ref="B77:C79"/>
    <mergeCell ref="A51:C51"/>
    <mergeCell ref="A1:I1"/>
    <mergeCell ref="A73:A76"/>
    <mergeCell ref="A89:B89"/>
    <mergeCell ref="A90:B90"/>
    <mergeCell ref="A91:B91"/>
    <mergeCell ref="C89:I89"/>
    <mergeCell ref="C90:I90"/>
    <mergeCell ref="C91:I91"/>
    <mergeCell ref="A93:I93"/>
    <mergeCell ref="E74:E75"/>
    <mergeCell ref="B75:C75"/>
    <mergeCell ref="G74:I75"/>
    <mergeCell ref="G65:I65"/>
    <mergeCell ref="A65:C65"/>
    <mergeCell ref="B73:C73"/>
    <mergeCell ref="G73:I73"/>
    <mergeCell ref="G63:I63"/>
    <mergeCell ref="G64:I64"/>
    <mergeCell ref="A64:C64"/>
    <mergeCell ref="A63:C63"/>
    <mergeCell ref="A66:C66"/>
    <mergeCell ref="G66:I66"/>
    <mergeCell ref="B85:C85"/>
    <mergeCell ref="A77:A86"/>
    <mergeCell ref="A11:I11"/>
    <mergeCell ref="A16:C16"/>
    <mergeCell ref="A17:C17"/>
    <mergeCell ref="A18:C18"/>
    <mergeCell ref="A19:C19"/>
    <mergeCell ref="D16:I16"/>
    <mergeCell ref="D17:I17"/>
    <mergeCell ref="D18:I18"/>
    <mergeCell ref="D19:I19"/>
    <mergeCell ref="A12:I12"/>
    <mergeCell ref="A14:I14"/>
    <mergeCell ref="A21:I21"/>
    <mergeCell ref="A28:I28"/>
    <mergeCell ref="A29:I29"/>
    <mergeCell ref="A22:I22"/>
    <mergeCell ref="F55:H55"/>
    <mergeCell ref="A61:I61"/>
    <mergeCell ref="A62:C62"/>
    <mergeCell ref="G62:I62"/>
    <mergeCell ref="A55:C55"/>
    <mergeCell ref="A56:C56"/>
    <mergeCell ref="A57:C57"/>
    <mergeCell ref="A58:C58"/>
    <mergeCell ref="F52:H52"/>
    <mergeCell ref="F53:H53"/>
    <mergeCell ref="F49:H49"/>
    <mergeCell ref="F50:H50"/>
    <mergeCell ref="F51:H51"/>
    <mergeCell ref="A54:C54"/>
    <mergeCell ref="F56:H56"/>
    <mergeCell ref="A47:I47"/>
    <mergeCell ref="G81:I81"/>
    <mergeCell ref="G80:I80"/>
    <mergeCell ref="G77:I77"/>
    <mergeCell ref="B83:C83"/>
    <mergeCell ref="G79:I79"/>
    <mergeCell ref="F57:H57"/>
    <mergeCell ref="F58:H58"/>
    <mergeCell ref="A50:C50"/>
    <mergeCell ref="A67:C67"/>
    <mergeCell ref="G67:I67"/>
    <mergeCell ref="A68:C68"/>
    <mergeCell ref="G68:I68"/>
    <mergeCell ref="A69:C69"/>
    <mergeCell ref="G69:I69"/>
    <mergeCell ref="A70:C70"/>
    <mergeCell ref="G70:I70"/>
    <mergeCell ref="A52:C52"/>
    <mergeCell ref="A59:C59"/>
    <mergeCell ref="G76:I76"/>
    <mergeCell ref="F74:F75"/>
    <mergeCell ref="G83:I84"/>
    <mergeCell ref="B80:C82"/>
    <mergeCell ref="F59:H59"/>
    <mergeCell ref="A71:C71"/>
    <mergeCell ref="A72:C72"/>
    <mergeCell ref="B74:C74"/>
    <mergeCell ref="B76:C76"/>
    <mergeCell ref="G71:I72"/>
    <mergeCell ref="A48:C48"/>
    <mergeCell ref="F48:H48"/>
    <mergeCell ref="F54:H54"/>
    <mergeCell ref="A138:I138"/>
    <mergeCell ref="A53:C53"/>
    <mergeCell ref="A49:C49"/>
    <mergeCell ref="A88:I88"/>
    <mergeCell ref="B84:C84"/>
    <mergeCell ref="A40:C41"/>
    <mergeCell ref="I40:I41"/>
    <mergeCell ref="A45:C45"/>
    <mergeCell ref="A13:I13"/>
    <mergeCell ref="A25:I25"/>
    <mergeCell ref="A27:I27"/>
    <mergeCell ref="A35:I35"/>
    <mergeCell ref="A34:I34"/>
    <mergeCell ref="A33:I33"/>
    <mergeCell ref="A15:I15"/>
    <mergeCell ref="A31:I31"/>
    <mergeCell ref="A32:I32"/>
    <mergeCell ref="A24:I24"/>
    <mergeCell ref="A23:I23"/>
    <mergeCell ref="A26:I26"/>
    <mergeCell ref="A30:I30"/>
    <mergeCell ref="A42:C42"/>
    <mergeCell ref="A44:C44"/>
    <mergeCell ref="A43:C43"/>
    <mergeCell ref="A36:I36"/>
    <mergeCell ref="A39:I39"/>
    <mergeCell ref="D40:H40"/>
    <mergeCell ref="D45:H45"/>
    <mergeCell ref="A37:I37"/>
  </mergeCells>
  <conditionalFormatting sqref="C91">
    <cfRule type="expression" dxfId="3" priority="1">
      <formula>$K91=0</formula>
    </cfRule>
  </conditionalFormatting>
  <conditionalFormatting sqref="C89:I90">
    <cfRule type="expression" dxfId="2" priority="3">
      <formula>$K89=0</formula>
    </cfRule>
  </conditionalFormatting>
  <conditionalFormatting sqref="D49:D59">
    <cfRule type="expression" dxfId="1" priority="6">
      <formula>$K49=0</formula>
    </cfRule>
  </conditionalFormatting>
  <conditionalFormatting sqref="D63:D86">
    <cfRule type="expression" dxfId="0" priority="8">
      <formula>$K63=0</formula>
    </cfRule>
  </conditionalFormatting>
  <dataValidations count="1">
    <dataValidation type="whole" allowBlank="1" showInputMessage="1" showErrorMessage="1" sqref="D44:H44" xr:uid="{90501206-9856-4559-A0D8-4934D2CBB437}">
      <formula1>0</formula1>
      <formula2>100</formula2>
    </dataValidation>
  </dataValidations>
  <pageMargins left="0.7" right="0.7" top="0.75" bottom="0.75" header="0.3" footer="0.3"/>
  <pageSetup paperSize="9" scale="77" fitToHeight="0" orientation="landscape" r:id="rId1"/>
  <headerFooter>
    <oddHeader>&amp;L&amp;"-,Negrita"&amp;16ANEJO DE CÁLCULO&amp;R&amp;"-,Negrita"&amp;16SISTEMA DE VENTILACIÓN</oddHeader>
    <oddFooter>&amp;L&amp;"-,Negrita"&amp;16&amp;D&amp;R&amp;"-,Negrita"&amp;16&amp;P de &amp;N</oddFooter>
  </headerFooter>
  <rowBreaks count="4" manualBreakCount="4">
    <brk id="38" max="16383" man="1"/>
    <brk id="76" max="8" man="1"/>
    <brk id="98" max="16383" man="1"/>
    <brk id="137" max="8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5F1D16D-D52E-42AF-87F4-9112464EA66E}">
          <x14:formula1>
            <xm:f>TRAFOS!$A$4:$A$17</xm:f>
          </x14:formula1>
          <xm:sqref>D42:H42</xm:sqref>
        </x14:dataValidation>
        <x14:dataValidation type="list" allowBlank="1" showInputMessage="1" showErrorMessage="1" xr:uid="{C023FFA1-58A2-44F8-909E-CD28283711CD}">
          <x14:formula1>
            <xm:f>VENTILACIÓN!$A$3:$A$6</xm:f>
          </x14:formula1>
          <xm:sqref>D71:D72</xm:sqref>
        </x14:dataValidation>
        <x14:dataValidation type="list" allowBlank="1" showInputMessage="1" showErrorMessage="1" xr:uid="{DC70BD63-C325-45D8-98F0-EE7A2BFFFCC8}">
          <x14:formula1>
            <xm:f>VENTILACIÓN!$F$3:$F$5</xm:f>
          </x14:formula1>
          <xm:sqref>D83</xm:sqref>
        </x14:dataValidation>
        <x14:dataValidation type="list" allowBlank="1" showInputMessage="1" showErrorMessage="1" xr:uid="{A8D20DA1-ECFD-46F0-80E3-158428CD938B}">
          <x14:formula1>
            <xm:f>ELEMENTOS!$A$3:$A$13</xm:f>
          </x14:formula1>
          <xm:sqref>A49:C58</xm:sqref>
        </x14:dataValidation>
        <x14:dataValidation type="list" allowBlank="1" showInputMessage="1" showErrorMessage="1" xr:uid="{A15A1C5F-8F6D-4088-A3CB-F10C7D9F2828}">
          <x14:formula1>
            <xm:f>VENTILACIÓN!$I$3:$I$4</xm:f>
          </x14:formula1>
          <xm:sqref>D69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883A-9650-4E3C-AD86-4C35212A5B3F}">
  <sheetPr>
    <tabColor theme="4" tint="0.39997558519241921"/>
  </sheetPr>
  <dimension ref="A1:U168"/>
  <sheetViews>
    <sheetView zoomScaleNormal="100" workbookViewId="0">
      <selection activeCell="L9" sqref="L9"/>
    </sheetView>
  </sheetViews>
  <sheetFormatPr baseColWidth="10" defaultRowHeight="14.4" x14ac:dyDescent="0.3"/>
  <cols>
    <col min="1" max="21" width="15.77734375" style="1" customWidth="1"/>
  </cols>
  <sheetData>
    <row r="1" spans="1:21" s="5" customFormat="1" ht="13.8" x14ac:dyDescent="0.25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s="5" customFormat="1" ht="13.8" x14ac:dyDescent="0.25">
      <c r="A2" s="130" t="s">
        <v>0</v>
      </c>
      <c r="B2" s="129" t="s">
        <v>4</v>
      </c>
      <c r="C2" s="129"/>
      <c r="D2" s="129"/>
      <c r="E2" s="129" t="s">
        <v>5</v>
      </c>
      <c r="F2" s="129"/>
      <c r="G2" s="129"/>
      <c r="H2" s="129"/>
      <c r="I2" s="129" t="s">
        <v>6</v>
      </c>
      <c r="J2" s="129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s="5" customFormat="1" ht="43.2" customHeight="1" x14ac:dyDescent="0.25">
      <c r="A3" s="130"/>
      <c r="B3" s="19" t="s">
        <v>2</v>
      </c>
      <c r="C3" s="19" t="s">
        <v>1</v>
      </c>
      <c r="D3" s="19" t="s">
        <v>3</v>
      </c>
      <c r="E3" s="19" t="s">
        <v>163</v>
      </c>
      <c r="F3" s="19" t="s">
        <v>164</v>
      </c>
      <c r="G3" s="19" t="s">
        <v>10</v>
      </c>
      <c r="H3" s="19" t="s">
        <v>9</v>
      </c>
      <c r="I3" s="19" t="s">
        <v>8</v>
      </c>
      <c r="J3" s="19" t="s">
        <v>165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s="5" customFormat="1" ht="13.8" x14ac:dyDescent="0.25">
      <c r="A4" s="26">
        <v>0</v>
      </c>
      <c r="B4" s="24">
        <v>0</v>
      </c>
      <c r="C4" s="24">
        <v>0</v>
      </c>
      <c r="D4" s="25">
        <f t="shared" ref="D4" si="0">(C4+B4)/1000</f>
        <v>0</v>
      </c>
      <c r="E4" s="25">
        <f>10000*D4/6.21</f>
        <v>0</v>
      </c>
      <c r="F4" s="25">
        <f>E4/10000</f>
        <v>0</v>
      </c>
      <c r="G4" s="25">
        <f>F4*2</f>
        <v>0</v>
      </c>
      <c r="H4" s="25" t="str">
        <f>CONCATENATE(ROUNDUP(F4/0.36,0)," + ",ROUNDUP(F4/0.36,0)," = ",ROUNDUP(F4/0.36,0)*2)</f>
        <v>0 + 0 = 0</v>
      </c>
      <c r="I4" s="25">
        <f>D4*58.33</f>
        <v>0</v>
      </c>
      <c r="J4" s="25">
        <f>I4/1000*3600</f>
        <v>0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s="5" customFormat="1" ht="13.8" x14ac:dyDescent="0.25">
      <c r="A5" s="26">
        <v>50</v>
      </c>
      <c r="B5" s="24">
        <v>1050</v>
      </c>
      <c r="C5" s="24">
        <v>160</v>
      </c>
      <c r="D5" s="25">
        <f t="shared" ref="D5:D17" si="1">(C5+B5)/1000</f>
        <v>1.21</v>
      </c>
      <c r="E5" s="25">
        <f>10000*D5/6.21</f>
        <v>1948.4702093397746</v>
      </c>
      <c r="F5" s="25">
        <f>E5/10000</f>
        <v>0.19484702093397746</v>
      </c>
      <c r="G5" s="25">
        <f>F5*2</f>
        <v>0.38969404186795492</v>
      </c>
      <c r="H5" s="25" t="str">
        <f>CONCATENATE(ROUNDUP(F5/0.36,0)," + ",ROUNDUP(F5/0.36,0)," = ",ROUNDUP(F5/0.36,0)*2)</f>
        <v>1 + 1 = 2</v>
      </c>
      <c r="I5" s="25">
        <f>D5*58.33</f>
        <v>70.579299999999989</v>
      </c>
      <c r="J5" s="25">
        <f>I5/1000*3600</f>
        <v>254.08547999999993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s="5" customFormat="1" ht="13.8" x14ac:dyDescent="0.25">
      <c r="A6" s="26">
        <v>100</v>
      </c>
      <c r="B6" s="24">
        <v>1650</v>
      </c>
      <c r="C6" s="24">
        <v>270</v>
      </c>
      <c r="D6" s="25">
        <f t="shared" si="1"/>
        <v>1.92</v>
      </c>
      <c r="E6" s="25">
        <f t="shared" ref="E6:E17" si="2">10000*D6/6.21</f>
        <v>3091.7874396135267</v>
      </c>
      <c r="F6" s="25">
        <f t="shared" ref="F6:F17" si="3">E6/10000</f>
        <v>0.30917874396135264</v>
      </c>
      <c r="G6" s="25">
        <f t="shared" ref="G6:G17" si="4">F6*2</f>
        <v>0.61835748792270528</v>
      </c>
      <c r="H6" s="25" t="str">
        <f t="shared" ref="H6:H17" si="5">CONCATENATE(ROUNDUP(F6/0.36,0)," + ",ROUNDUP(F6/0.36,0)," = ",ROUNDUP(F6/0.36,0)*2)</f>
        <v>1 + 1 = 2</v>
      </c>
      <c r="I6" s="25">
        <f t="shared" ref="I6:I17" si="6">D6*58.33</f>
        <v>111.99359999999999</v>
      </c>
      <c r="J6" s="25">
        <f t="shared" ref="J6:J17" si="7">I6/1000*3600</f>
        <v>403.17695999999995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s="5" customFormat="1" ht="13.8" x14ac:dyDescent="0.25">
      <c r="A7" s="26">
        <v>160</v>
      </c>
      <c r="B7" s="24">
        <v>2150</v>
      </c>
      <c r="C7" s="24">
        <v>390</v>
      </c>
      <c r="D7" s="25">
        <f t="shared" si="1"/>
        <v>2.54</v>
      </c>
      <c r="E7" s="25">
        <f t="shared" si="2"/>
        <v>4090.1771336553948</v>
      </c>
      <c r="F7" s="25">
        <f t="shared" si="3"/>
        <v>0.40901771336553949</v>
      </c>
      <c r="G7" s="25">
        <f t="shared" si="4"/>
        <v>0.81803542673107899</v>
      </c>
      <c r="H7" s="25" t="str">
        <f t="shared" si="5"/>
        <v>2 + 2 = 4</v>
      </c>
      <c r="I7" s="25">
        <f t="shared" si="6"/>
        <v>148.15819999999999</v>
      </c>
      <c r="J7" s="25">
        <f t="shared" si="7"/>
        <v>533.36951999999997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s="5" customFormat="1" ht="13.8" x14ac:dyDescent="0.25">
      <c r="A8" s="26">
        <v>250</v>
      </c>
      <c r="B8" s="24">
        <v>3000</v>
      </c>
      <c r="C8" s="24">
        <v>550</v>
      </c>
      <c r="D8" s="25">
        <f t="shared" si="1"/>
        <v>3.55</v>
      </c>
      <c r="E8" s="25">
        <f t="shared" si="2"/>
        <v>5716.5861513687605</v>
      </c>
      <c r="F8" s="25">
        <f t="shared" si="3"/>
        <v>0.5716586151368761</v>
      </c>
      <c r="G8" s="25">
        <f t="shared" si="4"/>
        <v>1.1433172302737522</v>
      </c>
      <c r="H8" s="25" t="str">
        <f t="shared" si="5"/>
        <v>2 + 2 = 4</v>
      </c>
      <c r="I8" s="25">
        <f t="shared" si="6"/>
        <v>207.07149999999999</v>
      </c>
      <c r="J8" s="25">
        <f t="shared" si="7"/>
        <v>745.45740000000001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s="5" customFormat="1" ht="13.8" x14ac:dyDescent="0.25">
      <c r="A9" s="26">
        <v>400</v>
      </c>
      <c r="B9" s="24">
        <v>4150</v>
      </c>
      <c r="C9" s="24">
        <v>790</v>
      </c>
      <c r="D9" s="25">
        <f t="shared" si="1"/>
        <v>4.9400000000000004</v>
      </c>
      <c r="E9" s="25">
        <f t="shared" si="2"/>
        <v>7954.911433172304</v>
      </c>
      <c r="F9" s="25">
        <f t="shared" si="3"/>
        <v>0.79549114331723036</v>
      </c>
      <c r="G9" s="25">
        <f t="shared" si="4"/>
        <v>1.5909822866344607</v>
      </c>
      <c r="H9" s="25" t="str">
        <f t="shared" si="5"/>
        <v>3 + 3 = 6</v>
      </c>
      <c r="I9" s="25">
        <f t="shared" si="6"/>
        <v>288.15020000000004</v>
      </c>
      <c r="J9" s="25">
        <f t="shared" si="7"/>
        <v>1037.3407200000001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s="5" customFormat="1" ht="13.8" x14ac:dyDescent="0.25">
      <c r="A10" s="26">
        <v>630</v>
      </c>
      <c r="B10" s="24">
        <v>5500</v>
      </c>
      <c r="C10" s="24">
        <v>1100</v>
      </c>
      <c r="D10" s="25">
        <f t="shared" si="1"/>
        <v>6.6</v>
      </c>
      <c r="E10" s="25">
        <f t="shared" si="2"/>
        <v>10628.019323671497</v>
      </c>
      <c r="F10" s="25">
        <f t="shared" si="3"/>
        <v>1.0628019323671496</v>
      </c>
      <c r="G10" s="25">
        <f t="shared" si="4"/>
        <v>2.1256038647342992</v>
      </c>
      <c r="H10" s="25" t="str">
        <f t="shared" si="5"/>
        <v>3 + 3 = 6</v>
      </c>
      <c r="I10" s="25">
        <f t="shared" si="6"/>
        <v>384.97799999999995</v>
      </c>
      <c r="J10" s="25">
        <f t="shared" si="7"/>
        <v>1385.9207999999996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s="5" customFormat="1" ht="13.8" x14ac:dyDescent="0.25">
      <c r="A11" s="26">
        <v>800</v>
      </c>
      <c r="B11" s="24">
        <v>7000</v>
      </c>
      <c r="C11" s="24">
        <v>1300</v>
      </c>
      <c r="D11" s="25">
        <f t="shared" si="1"/>
        <v>8.3000000000000007</v>
      </c>
      <c r="E11" s="25">
        <f t="shared" si="2"/>
        <v>13365.539452495974</v>
      </c>
      <c r="F11" s="25">
        <f t="shared" si="3"/>
        <v>1.3365539452495974</v>
      </c>
      <c r="G11" s="25">
        <f t="shared" si="4"/>
        <v>2.6731078904991947</v>
      </c>
      <c r="H11" s="25" t="str">
        <f t="shared" si="5"/>
        <v>4 + 4 = 8</v>
      </c>
      <c r="I11" s="25">
        <f t="shared" si="6"/>
        <v>484.13900000000001</v>
      </c>
      <c r="J11" s="25">
        <f t="shared" si="7"/>
        <v>1742.9004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s="5" customFormat="1" ht="13.8" x14ac:dyDescent="0.25">
      <c r="A12" s="26">
        <v>1000</v>
      </c>
      <c r="B12" s="24">
        <v>8900</v>
      </c>
      <c r="C12" s="24">
        <v>1450</v>
      </c>
      <c r="D12" s="25">
        <f t="shared" si="1"/>
        <v>10.35</v>
      </c>
      <c r="E12" s="25">
        <f t="shared" si="2"/>
        <v>16666.666666666668</v>
      </c>
      <c r="F12" s="25">
        <f t="shared" si="3"/>
        <v>1.6666666666666667</v>
      </c>
      <c r="G12" s="25">
        <f t="shared" si="4"/>
        <v>3.3333333333333335</v>
      </c>
      <c r="H12" s="25" t="str">
        <f t="shared" si="5"/>
        <v>5 + 5 = 10</v>
      </c>
      <c r="I12" s="25">
        <f t="shared" si="6"/>
        <v>603.71549999999991</v>
      </c>
      <c r="J12" s="25">
        <f t="shared" si="7"/>
        <v>2173.3757999999998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s="5" customFormat="1" ht="13.8" x14ac:dyDescent="0.25">
      <c r="A13" s="26">
        <v>1250</v>
      </c>
      <c r="B13" s="24">
        <v>11500</v>
      </c>
      <c r="C13" s="24">
        <v>1750</v>
      </c>
      <c r="D13" s="25">
        <f t="shared" si="1"/>
        <v>13.25</v>
      </c>
      <c r="E13" s="25">
        <f t="shared" si="2"/>
        <v>21336.553945249598</v>
      </c>
      <c r="F13" s="25">
        <f t="shared" si="3"/>
        <v>2.1336553945249599</v>
      </c>
      <c r="G13" s="25">
        <f t="shared" si="4"/>
        <v>4.2673107890499198</v>
      </c>
      <c r="H13" s="25" t="str">
        <f t="shared" si="5"/>
        <v>6 + 6 = 12</v>
      </c>
      <c r="I13" s="25">
        <f t="shared" si="6"/>
        <v>772.87249999999995</v>
      </c>
      <c r="J13" s="25">
        <f t="shared" si="7"/>
        <v>2782.3409999999999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s="5" customFormat="1" ht="13.8" x14ac:dyDescent="0.25">
      <c r="A14" s="26">
        <v>1600</v>
      </c>
      <c r="B14" s="24">
        <v>14500</v>
      </c>
      <c r="C14" s="24">
        <v>2200</v>
      </c>
      <c r="D14" s="25">
        <f t="shared" si="1"/>
        <v>16.7</v>
      </c>
      <c r="E14" s="25">
        <f t="shared" si="2"/>
        <v>26892.109500805152</v>
      </c>
      <c r="F14" s="25">
        <f t="shared" si="3"/>
        <v>2.6892109500805152</v>
      </c>
      <c r="G14" s="25">
        <f t="shared" si="4"/>
        <v>5.3784219001610305</v>
      </c>
      <c r="H14" s="25" t="str">
        <f t="shared" si="5"/>
        <v>8 + 8 = 16</v>
      </c>
      <c r="I14" s="25">
        <f t="shared" si="6"/>
        <v>974.11099999999988</v>
      </c>
      <c r="J14" s="25">
        <f t="shared" si="7"/>
        <v>3506.7995999999994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s="5" customFormat="1" ht="13.8" x14ac:dyDescent="0.25">
      <c r="A15" s="26">
        <v>2000</v>
      </c>
      <c r="B15" s="24">
        <v>18000</v>
      </c>
      <c r="C15" s="24">
        <v>2700</v>
      </c>
      <c r="D15" s="25">
        <f t="shared" si="1"/>
        <v>20.7</v>
      </c>
      <c r="E15" s="25">
        <f t="shared" si="2"/>
        <v>33333.333333333336</v>
      </c>
      <c r="F15" s="25">
        <f t="shared" si="3"/>
        <v>3.3333333333333335</v>
      </c>
      <c r="G15" s="25">
        <f t="shared" si="4"/>
        <v>6.666666666666667</v>
      </c>
      <c r="H15" s="25" t="str">
        <f t="shared" si="5"/>
        <v>10 + 10 = 20</v>
      </c>
      <c r="I15" s="25">
        <f t="shared" si="6"/>
        <v>1207.4309999999998</v>
      </c>
      <c r="J15" s="25">
        <f t="shared" si="7"/>
        <v>4346.7515999999996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s="5" customFormat="1" ht="13.8" x14ac:dyDescent="0.25">
      <c r="A16" s="26">
        <v>2500</v>
      </c>
      <c r="B16" s="24">
        <v>22500</v>
      </c>
      <c r="C16" s="24">
        <v>3200</v>
      </c>
      <c r="D16" s="25">
        <f t="shared" ref="D16" si="8">(C16+B16)/1000</f>
        <v>25.7</v>
      </c>
      <c r="E16" s="25">
        <f t="shared" ref="E16" si="9">10000*D16/6.21</f>
        <v>41384.863123993557</v>
      </c>
      <c r="F16" s="25">
        <f t="shared" ref="F16" si="10">E16/10000</f>
        <v>4.1384863123993556</v>
      </c>
      <c r="G16" s="25">
        <f t="shared" ref="G16" si="11">F16*2</f>
        <v>8.2769726247987112</v>
      </c>
      <c r="H16" s="25" t="str">
        <f t="shared" ref="H16" si="12">CONCATENATE(ROUNDUP(F16/0.36,0)," + ",ROUNDUP(F16/0.36,0)," = ",ROUNDUP(F16/0.36,0)*2)</f>
        <v>12 + 12 = 24</v>
      </c>
      <c r="I16" s="25">
        <f t="shared" ref="I16" si="13">D16*58.33</f>
        <v>1499.0809999999999</v>
      </c>
      <c r="J16" s="25">
        <f t="shared" ref="J16" si="14">I16/1000*3600</f>
        <v>5396.6915999999992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s="5" customFormat="1" ht="13.8" x14ac:dyDescent="0.25">
      <c r="A17" s="21">
        <v>5000</v>
      </c>
      <c r="B17" s="24">
        <f>A17/A16*B16</f>
        <v>45000</v>
      </c>
      <c r="C17" s="24">
        <f>A17/A16*C16</f>
        <v>6400</v>
      </c>
      <c r="D17" s="25">
        <f t="shared" si="1"/>
        <v>51.4</v>
      </c>
      <c r="E17" s="25">
        <f t="shared" si="2"/>
        <v>82769.726247987113</v>
      </c>
      <c r="F17" s="25">
        <f t="shared" si="3"/>
        <v>8.2769726247987112</v>
      </c>
      <c r="G17" s="25">
        <f t="shared" si="4"/>
        <v>16.553945249597422</v>
      </c>
      <c r="H17" s="25" t="str">
        <f t="shared" si="5"/>
        <v>23 + 23 = 46</v>
      </c>
      <c r="I17" s="25">
        <f t="shared" si="6"/>
        <v>2998.1619999999998</v>
      </c>
      <c r="J17" s="25">
        <f t="shared" si="7"/>
        <v>10793.383199999998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s="5" customFormat="1" ht="27.6" customHeight="1" x14ac:dyDescent="0.25">
      <c r="A18" s="128" t="s">
        <v>166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s="5" customFormat="1" ht="13.8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s="5" customFormat="1" ht="13.8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s="5" customFormat="1" ht="13.8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s="5" customFormat="1" ht="13.8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s="5" customFormat="1" ht="13.8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s="5" customFormat="1" ht="13.8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s="5" customFormat="1" ht="13.8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s="5" customFormat="1" ht="13.8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s="5" customFormat="1" ht="13.8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s="5" customFormat="1" ht="13.8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s="5" customFormat="1" ht="13.8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s="5" customFormat="1" ht="13.8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s="5" customFormat="1" ht="13.8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s="5" customFormat="1" ht="13.8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s="5" customFormat="1" ht="13.8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s="5" customFormat="1" ht="13.8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s="5" customFormat="1" ht="13.8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s="5" customFormat="1" ht="13.8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s="5" customFormat="1" ht="13.8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s="5" customFormat="1" ht="13.8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s="5" customFormat="1" ht="13.8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s="5" customFormat="1" ht="13.8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s="5" customFormat="1" ht="13.8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 s="5" customFormat="1" ht="13.8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s="5" customFormat="1" ht="13.8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1" s="5" customFormat="1" ht="13.8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s="5" customFormat="1" ht="13.8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s="5" customFormat="1" ht="13.8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s="5" customFormat="1" ht="13.8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s="5" customFormat="1" ht="13.8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s="5" customFormat="1" ht="13.8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s="5" customFormat="1" ht="13.8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s="5" customFormat="1" ht="13.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s="5" customFormat="1" ht="13.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s="5" customFormat="1" ht="13.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:21" s="5" customFormat="1" ht="13.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s="5" customFormat="1" ht="13.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1" s="5" customFormat="1" ht="13.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:21" s="5" customFormat="1" ht="13.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s="5" customFormat="1" ht="13.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s="5" customFormat="1" ht="13.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1:21" s="5" customFormat="1" ht="13.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1:21" s="5" customFormat="1" ht="13.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</row>
    <row r="62" spans="1:21" s="5" customFormat="1" ht="13.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1" s="5" customFormat="1" ht="13.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  <row r="64" spans="1:21" s="5" customFormat="1" ht="13.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1:21" s="5" customFormat="1" ht="13.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s="5" customFormat="1" ht="13.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1:21" s="5" customFormat="1" ht="13.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1" s="5" customFormat="1" ht="13.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s="5" customFormat="1" ht="13.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s="5" customFormat="1" ht="13.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1" s="5" customFormat="1" ht="13.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  <row r="72" spans="1:21" s="5" customFormat="1" ht="13.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</row>
    <row r="73" spans="1:21" s="5" customFormat="1" ht="13.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</row>
    <row r="74" spans="1:21" s="5" customFormat="1" ht="13.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</row>
    <row r="75" spans="1:21" s="5" customFormat="1" ht="13.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</row>
    <row r="76" spans="1:21" s="5" customFormat="1" ht="13.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</row>
    <row r="77" spans="1:21" s="5" customFormat="1" ht="13.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</row>
    <row r="78" spans="1:21" s="5" customFormat="1" ht="13.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</row>
    <row r="79" spans="1:21" s="5" customFormat="1" ht="13.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  <row r="80" spans="1:21" s="5" customFormat="1" ht="13.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  <row r="81" spans="1:21" s="5" customFormat="1" ht="13.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1:21" s="5" customFormat="1" ht="13.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1:21" s="5" customFormat="1" ht="13.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1:21" s="5" customFormat="1" ht="13.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  <row r="85" spans="1:21" s="5" customFormat="1" ht="13.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</row>
    <row r="86" spans="1:21" s="5" customFormat="1" ht="13.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</row>
    <row r="87" spans="1:21" s="5" customFormat="1" ht="13.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</row>
    <row r="88" spans="1:21" s="5" customFormat="1" ht="13.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</row>
    <row r="89" spans="1:21" s="5" customFormat="1" ht="13.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</row>
    <row r="90" spans="1:21" s="5" customFormat="1" ht="13.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</row>
    <row r="91" spans="1:21" s="5" customFormat="1" ht="13.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1:21" s="5" customFormat="1" ht="13.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1:21" s="5" customFormat="1" ht="13.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</row>
    <row r="94" spans="1:21" s="5" customFormat="1" ht="13.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</row>
    <row r="95" spans="1:21" s="5" customFormat="1" ht="13.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</row>
    <row r="96" spans="1:21" s="5" customFormat="1" ht="13.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</row>
    <row r="97" spans="1:21" s="5" customFormat="1" ht="13.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</row>
    <row r="98" spans="1:21" s="5" customFormat="1" ht="13.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</row>
    <row r="99" spans="1:21" s="5" customFormat="1" ht="13.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</row>
    <row r="100" spans="1:21" s="5" customFormat="1" ht="13.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</row>
    <row r="101" spans="1:21" s="5" customFormat="1" ht="13.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</row>
    <row r="102" spans="1:21" s="5" customFormat="1" ht="13.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</row>
    <row r="103" spans="1:21" s="5" customFormat="1" ht="13.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</row>
    <row r="104" spans="1:21" s="5" customFormat="1" ht="13.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</row>
    <row r="105" spans="1:21" s="5" customFormat="1" ht="13.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</row>
    <row r="106" spans="1:21" s="5" customFormat="1" ht="13.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</row>
    <row r="107" spans="1:21" s="5" customFormat="1" ht="13.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</row>
    <row r="108" spans="1:21" s="5" customFormat="1" ht="13.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1" s="5" customFormat="1" ht="13.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1" s="5" customFormat="1" ht="13.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</row>
    <row r="111" spans="1:21" s="5" customFormat="1" ht="13.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</row>
    <row r="112" spans="1:21" s="5" customFormat="1" ht="13.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</row>
    <row r="113" spans="1:21" s="5" customFormat="1" ht="13.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1:21" s="5" customFormat="1" ht="13.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1:21" s="5" customFormat="1" ht="13.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1:21" s="5" customFormat="1" ht="13.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1:21" s="5" customFormat="1" ht="13.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1:21" s="5" customFormat="1" ht="13.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1:21" s="5" customFormat="1" ht="13.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</row>
    <row r="120" spans="1:21" s="5" customFormat="1" ht="13.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1:21" s="5" customFormat="1" ht="13.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1:21" s="5" customFormat="1" ht="13.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1:21" s="5" customFormat="1" ht="13.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1:21" s="5" customFormat="1" ht="13.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1:21" s="5" customFormat="1" ht="13.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1:21" s="5" customFormat="1" ht="13.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</row>
    <row r="127" spans="1:21" s="5" customFormat="1" ht="13.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1:21" s="5" customFormat="1" ht="13.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1:21" s="5" customFormat="1" ht="13.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</row>
    <row r="130" spans="1:21" s="5" customFormat="1" ht="13.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</row>
    <row r="131" spans="1:21" s="5" customFormat="1" ht="13.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</row>
    <row r="132" spans="1:21" s="5" customFormat="1" ht="13.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</row>
    <row r="133" spans="1:21" s="5" customFormat="1" ht="13.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</row>
    <row r="134" spans="1:21" s="5" customFormat="1" ht="13.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</row>
    <row r="135" spans="1:21" s="5" customFormat="1" ht="13.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</row>
    <row r="136" spans="1:21" s="5" customFormat="1" ht="13.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</row>
    <row r="137" spans="1:21" s="5" customFormat="1" ht="13.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</row>
    <row r="138" spans="1:21" s="5" customFormat="1" ht="13.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</row>
    <row r="139" spans="1:21" s="5" customFormat="1" ht="13.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</row>
    <row r="140" spans="1:21" s="5" customFormat="1" ht="13.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</row>
    <row r="141" spans="1:21" s="5" customFormat="1" ht="13.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</row>
    <row r="142" spans="1:21" s="5" customFormat="1" ht="13.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</row>
    <row r="143" spans="1:21" s="5" customFormat="1" ht="13.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</row>
    <row r="144" spans="1:21" s="5" customFormat="1" ht="13.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</row>
    <row r="145" spans="1:21" s="5" customFormat="1" ht="13.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</row>
    <row r="146" spans="1:21" s="5" customFormat="1" ht="13.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</row>
    <row r="147" spans="1:21" s="5" customFormat="1" ht="13.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</row>
    <row r="148" spans="1:21" s="5" customFormat="1" ht="13.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</row>
    <row r="149" spans="1:21" s="5" customFormat="1" ht="13.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</row>
    <row r="150" spans="1:21" s="5" customFormat="1" ht="13.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</row>
    <row r="151" spans="1:21" s="5" customFormat="1" ht="13.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</row>
    <row r="152" spans="1:21" s="5" customFormat="1" ht="13.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</row>
    <row r="153" spans="1:21" s="5" customFormat="1" ht="13.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</row>
    <row r="154" spans="1:21" s="5" customFormat="1" ht="13.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</row>
    <row r="155" spans="1:21" s="5" customFormat="1" ht="13.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</row>
    <row r="156" spans="1:21" s="5" customFormat="1" ht="13.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</row>
    <row r="157" spans="1:21" s="5" customFormat="1" ht="13.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</row>
    <row r="158" spans="1:21" s="5" customFormat="1" ht="13.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</row>
    <row r="159" spans="1:21" s="5" customFormat="1" ht="13.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</row>
    <row r="160" spans="1:21" s="5" customFormat="1" ht="13.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</row>
    <row r="161" spans="1:21" s="5" customFormat="1" ht="13.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</row>
    <row r="162" spans="1:21" s="5" customFormat="1" ht="13.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</row>
    <row r="163" spans="1:21" s="5" customFormat="1" ht="13.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</row>
    <row r="164" spans="1:21" s="5" customFormat="1" ht="13.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</row>
    <row r="165" spans="1:21" s="5" customFormat="1" ht="13.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</row>
    <row r="166" spans="1:21" s="5" customFormat="1" ht="13.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</row>
    <row r="167" spans="1:21" s="5" customFormat="1" ht="13.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</row>
    <row r="168" spans="1:21" s="5" customFormat="1" x14ac:dyDescent="0.3">
      <c r="A168" s="28" t="s">
        <v>192</v>
      </c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</row>
  </sheetData>
  <mergeCells count="6">
    <mergeCell ref="A18:J18"/>
    <mergeCell ref="A1:J1"/>
    <mergeCell ref="I2:J2"/>
    <mergeCell ref="B2:D2"/>
    <mergeCell ref="A2:A3"/>
    <mergeCell ref="E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6808-22A4-49EC-BDCB-DBE1110F1936}">
  <sheetPr>
    <tabColor theme="4" tint="0.39997558519241921"/>
  </sheetPr>
  <dimension ref="A1:D169"/>
  <sheetViews>
    <sheetView workbookViewId="0">
      <selection activeCell="K11" sqref="K11"/>
    </sheetView>
  </sheetViews>
  <sheetFormatPr baseColWidth="10" defaultRowHeight="14.4" x14ac:dyDescent="0.3"/>
  <cols>
    <col min="1" max="1" width="25.77734375" customWidth="1"/>
    <col min="2" max="3" width="10.77734375" customWidth="1"/>
    <col min="4" max="4" width="40.77734375" customWidth="1"/>
  </cols>
  <sheetData>
    <row r="1" spans="1:4" s="3" customFormat="1" ht="13.8" x14ac:dyDescent="0.3">
      <c r="A1" s="102" t="s">
        <v>23</v>
      </c>
      <c r="B1" s="103"/>
      <c r="C1" s="103"/>
      <c r="D1" s="104"/>
    </row>
    <row r="2" spans="1:4" s="3" customFormat="1" ht="13.8" x14ac:dyDescent="0.3">
      <c r="A2" s="20" t="s">
        <v>11</v>
      </c>
      <c r="B2" s="20" t="s">
        <v>12</v>
      </c>
      <c r="C2" s="20" t="s">
        <v>25</v>
      </c>
      <c r="D2" s="20" t="s">
        <v>24</v>
      </c>
    </row>
    <row r="3" spans="1:4" s="3" customFormat="1" ht="13.8" x14ac:dyDescent="0.3">
      <c r="A3" s="26" t="s">
        <v>18</v>
      </c>
      <c r="B3" s="26" t="s">
        <v>16</v>
      </c>
      <c r="C3" s="27">
        <f>0.1/100</f>
        <v>1E-3</v>
      </c>
      <c r="D3" s="26" t="s">
        <v>146</v>
      </c>
    </row>
    <row r="4" spans="1:4" s="3" customFormat="1" ht="13.8" x14ac:dyDescent="0.3">
      <c r="A4" s="26" t="s">
        <v>13</v>
      </c>
      <c r="B4" s="26" t="s">
        <v>78</v>
      </c>
      <c r="C4" s="27">
        <f>25/1000</f>
        <v>2.5000000000000001E-2</v>
      </c>
      <c r="D4" s="26" t="s">
        <v>45</v>
      </c>
    </row>
    <row r="5" spans="1:4" s="3" customFormat="1" ht="13.8" x14ac:dyDescent="0.3">
      <c r="A5" s="26" t="s">
        <v>17</v>
      </c>
      <c r="B5" s="26" t="s">
        <v>15</v>
      </c>
      <c r="C5" s="27">
        <f>100/1000</f>
        <v>0.1</v>
      </c>
      <c r="D5" s="26" t="s">
        <v>129</v>
      </c>
    </row>
    <row r="6" spans="1:4" s="3" customFormat="1" ht="13.8" x14ac:dyDescent="0.3">
      <c r="A6" s="26" t="s">
        <v>19</v>
      </c>
      <c r="B6" s="26" t="s">
        <v>16</v>
      </c>
      <c r="C6" s="27">
        <f>3/100</f>
        <v>0.03</v>
      </c>
      <c r="D6" s="26" t="s">
        <v>39</v>
      </c>
    </row>
    <row r="7" spans="1:4" s="3" customFormat="1" ht="13.8" x14ac:dyDescent="0.3">
      <c r="A7" s="26" t="s">
        <v>20</v>
      </c>
      <c r="B7" s="26" t="s">
        <v>16</v>
      </c>
      <c r="C7" s="27">
        <f t="shared" ref="C7" si="0">3/100</f>
        <v>0.03</v>
      </c>
      <c r="D7" s="26" t="s">
        <v>40</v>
      </c>
    </row>
    <row r="8" spans="1:4" s="3" customFormat="1" ht="13.8" x14ac:dyDescent="0.3">
      <c r="A8" s="26" t="s">
        <v>21</v>
      </c>
      <c r="B8" s="26" t="s">
        <v>16</v>
      </c>
      <c r="C8" s="27">
        <f>5/100</f>
        <v>0.05</v>
      </c>
      <c r="D8" s="26" t="s">
        <v>41</v>
      </c>
    </row>
    <row r="9" spans="1:4" s="3" customFormat="1" ht="13.8" x14ac:dyDescent="0.3">
      <c r="A9" s="26" t="s">
        <v>22</v>
      </c>
      <c r="B9" s="26" t="s">
        <v>14</v>
      </c>
      <c r="C9" s="27">
        <f t="shared" ref="C9" si="1">5/100</f>
        <v>0.05</v>
      </c>
      <c r="D9" s="26" t="s">
        <v>42</v>
      </c>
    </row>
    <row r="10" spans="1:4" s="3" customFormat="1" ht="13.8" x14ac:dyDescent="0.3">
      <c r="A10" s="26" t="s">
        <v>26</v>
      </c>
      <c r="B10" s="26" t="s">
        <v>16</v>
      </c>
      <c r="C10" s="27">
        <f>10/100</f>
        <v>0.1</v>
      </c>
      <c r="D10" s="26" t="s">
        <v>43</v>
      </c>
    </row>
    <row r="11" spans="1:4" s="3" customFormat="1" ht="13.8" x14ac:dyDescent="0.3">
      <c r="A11" s="26" t="s">
        <v>27</v>
      </c>
      <c r="B11" s="26" t="s">
        <v>16</v>
      </c>
      <c r="C11" s="27">
        <f>10/100</f>
        <v>0.1</v>
      </c>
      <c r="D11" s="26" t="s">
        <v>44</v>
      </c>
    </row>
    <row r="12" spans="1:4" s="3" customFormat="1" ht="13.8" x14ac:dyDescent="0.3">
      <c r="A12" s="26" t="s">
        <v>82</v>
      </c>
      <c r="B12" s="26" t="s">
        <v>16</v>
      </c>
      <c r="C12" s="27">
        <v>0.1</v>
      </c>
      <c r="D12" s="26" t="s">
        <v>83</v>
      </c>
    </row>
    <row r="13" spans="1:4" s="3" customFormat="1" ht="13.8" x14ac:dyDescent="0.3">
      <c r="A13" s="21"/>
      <c r="B13" s="21"/>
      <c r="C13" s="22"/>
      <c r="D13" s="21"/>
    </row>
    <row r="14" spans="1:4" s="3" customFormat="1" ht="13.8" x14ac:dyDescent="0.3"/>
    <row r="15" spans="1:4" s="3" customFormat="1" ht="13.8" x14ac:dyDescent="0.3"/>
    <row r="16" spans="1:4" s="3" customFormat="1" ht="13.8" x14ac:dyDescent="0.3"/>
    <row r="17" s="3" customFormat="1" ht="13.8" x14ac:dyDescent="0.3"/>
    <row r="18" s="3" customFormat="1" ht="13.8" x14ac:dyDescent="0.3"/>
    <row r="19" s="3" customFormat="1" ht="13.8" x14ac:dyDescent="0.3"/>
    <row r="20" s="3" customFormat="1" ht="13.8" x14ac:dyDescent="0.3"/>
    <row r="21" s="3" customFormat="1" ht="13.8" x14ac:dyDescent="0.3"/>
    <row r="22" s="3" customFormat="1" ht="13.8" x14ac:dyDescent="0.3"/>
    <row r="23" s="3" customFormat="1" ht="13.8" x14ac:dyDescent="0.3"/>
    <row r="24" s="3" customFormat="1" ht="13.8" x14ac:dyDescent="0.3"/>
    <row r="25" s="3" customFormat="1" ht="13.8" x14ac:dyDescent="0.3"/>
    <row r="26" s="3" customFormat="1" ht="13.8" x14ac:dyDescent="0.3"/>
    <row r="27" s="3" customFormat="1" ht="13.8" x14ac:dyDescent="0.3"/>
    <row r="28" s="3" customFormat="1" ht="13.8" x14ac:dyDescent="0.3"/>
    <row r="29" s="3" customFormat="1" ht="13.8" x14ac:dyDescent="0.3"/>
    <row r="30" s="3" customFormat="1" ht="13.8" x14ac:dyDescent="0.3"/>
    <row r="31" s="3" customFormat="1" ht="13.8" x14ac:dyDescent="0.3"/>
    <row r="32" s="3" customFormat="1" ht="13.8" x14ac:dyDescent="0.3"/>
    <row r="33" s="3" customFormat="1" ht="13.8" x14ac:dyDescent="0.3"/>
    <row r="34" s="3" customFormat="1" ht="13.8" x14ac:dyDescent="0.3"/>
    <row r="35" s="3" customFormat="1" ht="13.8" x14ac:dyDescent="0.3"/>
    <row r="36" s="3" customFormat="1" ht="13.8" x14ac:dyDescent="0.3"/>
    <row r="37" s="3" customFormat="1" ht="13.8" x14ac:dyDescent="0.3"/>
    <row r="38" s="3" customFormat="1" ht="13.8" x14ac:dyDescent="0.3"/>
    <row r="39" s="3" customFormat="1" ht="13.8" x14ac:dyDescent="0.3"/>
    <row r="40" s="3" customFormat="1" ht="13.8" x14ac:dyDescent="0.3"/>
    <row r="41" s="3" customFormat="1" ht="13.8" x14ac:dyDescent="0.3"/>
    <row r="42" s="3" customFormat="1" ht="13.8" x14ac:dyDescent="0.3"/>
    <row r="43" s="3" customFormat="1" ht="13.8" x14ac:dyDescent="0.3"/>
    <row r="44" s="3" customFormat="1" ht="13.8" x14ac:dyDescent="0.3"/>
    <row r="45" s="3" customFormat="1" ht="13.8" x14ac:dyDescent="0.3"/>
    <row r="46" s="3" customFormat="1" ht="13.8" x14ac:dyDescent="0.3"/>
    <row r="47" s="3" customFormat="1" ht="13.8" x14ac:dyDescent="0.3"/>
    <row r="48" s="3" customFormat="1" ht="13.8" x14ac:dyDescent="0.3"/>
    <row r="49" s="3" customFormat="1" ht="13.8" x14ac:dyDescent="0.3"/>
    <row r="50" s="3" customFormat="1" ht="13.8" x14ac:dyDescent="0.3"/>
    <row r="51" s="3" customFormat="1" ht="13.8" x14ac:dyDescent="0.3"/>
    <row r="52" s="3" customFormat="1" ht="13.8" x14ac:dyDescent="0.3"/>
    <row r="53" s="3" customFormat="1" ht="13.8" x14ac:dyDescent="0.3"/>
    <row r="54" s="3" customFormat="1" ht="13.8" x14ac:dyDescent="0.3"/>
    <row r="55" s="3" customFormat="1" ht="13.8" x14ac:dyDescent="0.3"/>
    <row r="56" s="3" customFormat="1" ht="13.8" x14ac:dyDescent="0.3"/>
    <row r="57" s="3" customFormat="1" ht="13.8" x14ac:dyDescent="0.3"/>
    <row r="58" s="3" customFormat="1" ht="13.8" x14ac:dyDescent="0.3"/>
    <row r="59" s="3" customFormat="1" ht="13.8" x14ac:dyDescent="0.3"/>
    <row r="60" s="3" customFormat="1" ht="13.8" x14ac:dyDescent="0.3"/>
    <row r="61" s="3" customFormat="1" ht="13.8" x14ac:dyDescent="0.3"/>
    <row r="62" s="3" customFormat="1" ht="13.8" x14ac:dyDescent="0.3"/>
    <row r="63" s="3" customFormat="1" ht="13.8" x14ac:dyDescent="0.3"/>
    <row r="64" s="3" customFormat="1" ht="13.8" x14ac:dyDescent="0.3"/>
    <row r="65" s="3" customFormat="1" ht="13.8" x14ac:dyDescent="0.3"/>
    <row r="66" s="3" customFormat="1" ht="13.8" x14ac:dyDescent="0.3"/>
    <row r="67" s="3" customFormat="1" ht="13.8" x14ac:dyDescent="0.3"/>
    <row r="68" s="3" customFormat="1" ht="13.8" x14ac:dyDescent="0.3"/>
    <row r="69" s="3" customFormat="1" ht="13.8" x14ac:dyDescent="0.3"/>
    <row r="70" s="3" customFormat="1" ht="13.8" x14ac:dyDescent="0.3"/>
    <row r="71" s="3" customFormat="1" ht="13.8" x14ac:dyDescent="0.3"/>
    <row r="72" s="3" customFormat="1" ht="13.8" x14ac:dyDescent="0.3"/>
    <row r="73" s="3" customFormat="1" ht="13.8" x14ac:dyDescent="0.3"/>
    <row r="74" s="3" customFormat="1" ht="13.8" x14ac:dyDescent="0.3"/>
    <row r="75" s="3" customFormat="1" ht="13.8" x14ac:dyDescent="0.3"/>
    <row r="76" s="3" customFormat="1" ht="13.8" x14ac:dyDescent="0.3"/>
    <row r="77" s="3" customFormat="1" ht="13.8" x14ac:dyDescent="0.3"/>
    <row r="78" s="3" customFormat="1" ht="13.8" x14ac:dyDescent="0.3"/>
    <row r="79" s="3" customFormat="1" ht="13.8" x14ac:dyDescent="0.3"/>
    <row r="80" s="3" customFormat="1" ht="13.8" x14ac:dyDescent="0.3"/>
    <row r="81" s="3" customFormat="1" ht="13.8" x14ac:dyDescent="0.3"/>
    <row r="82" s="3" customFormat="1" ht="13.8" x14ac:dyDescent="0.3"/>
    <row r="83" s="3" customFormat="1" ht="13.8" x14ac:dyDescent="0.3"/>
    <row r="84" s="3" customFormat="1" ht="13.8" x14ac:dyDescent="0.3"/>
    <row r="85" s="3" customFormat="1" ht="13.8" x14ac:dyDescent="0.3"/>
    <row r="86" s="3" customFormat="1" ht="13.8" x14ac:dyDescent="0.3"/>
    <row r="87" s="3" customFormat="1" ht="13.8" x14ac:dyDescent="0.3"/>
    <row r="88" s="3" customFormat="1" ht="13.8" x14ac:dyDescent="0.3"/>
    <row r="89" s="3" customFormat="1" ht="13.8" x14ac:dyDescent="0.3"/>
    <row r="90" s="3" customFormat="1" ht="13.8" x14ac:dyDescent="0.3"/>
    <row r="91" s="3" customFormat="1" ht="13.8" x14ac:dyDescent="0.3"/>
    <row r="92" s="3" customFormat="1" ht="13.8" x14ac:dyDescent="0.3"/>
    <row r="93" s="3" customFormat="1" ht="13.8" x14ac:dyDescent="0.3"/>
    <row r="94" s="3" customFormat="1" ht="13.8" x14ac:dyDescent="0.3"/>
    <row r="95" s="3" customFormat="1" ht="13.8" x14ac:dyDescent="0.3"/>
    <row r="96" s="3" customFormat="1" ht="13.8" x14ac:dyDescent="0.3"/>
    <row r="97" s="3" customFormat="1" ht="13.8" x14ac:dyDescent="0.3"/>
    <row r="98" s="3" customFormat="1" ht="13.8" x14ac:dyDescent="0.3"/>
    <row r="99" s="3" customFormat="1" ht="13.8" x14ac:dyDescent="0.3"/>
    <row r="100" s="3" customFormat="1" ht="13.8" x14ac:dyDescent="0.3"/>
    <row r="101" s="3" customFormat="1" ht="13.8" x14ac:dyDescent="0.3"/>
    <row r="102" s="3" customFormat="1" ht="13.8" x14ac:dyDescent="0.3"/>
    <row r="103" s="3" customFormat="1" ht="13.8" x14ac:dyDescent="0.3"/>
    <row r="104" s="3" customFormat="1" ht="13.8" x14ac:dyDescent="0.3"/>
    <row r="105" s="3" customFormat="1" ht="13.8" x14ac:dyDescent="0.3"/>
    <row r="106" s="3" customFormat="1" ht="13.8" x14ac:dyDescent="0.3"/>
    <row r="107" s="3" customFormat="1" ht="13.8" x14ac:dyDescent="0.3"/>
    <row r="108" s="3" customFormat="1" ht="13.8" x14ac:dyDescent="0.3"/>
    <row r="109" s="3" customFormat="1" ht="13.8" x14ac:dyDescent="0.3"/>
    <row r="110" s="3" customFormat="1" ht="13.8" x14ac:dyDescent="0.3"/>
    <row r="111" s="3" customFormat="1" ht="13.8" x14ac:dyDescent="0.3"/>
    <row r="112" s="3" customFormat="1" ht="13.8" x14ac:dyDescent="0.3"/>
    <row r="113" s="3" customFormat="1" ht="13.8" x14ac:dyDescent="0.3"/>
    <row r="114" s="3" customFormat="1" ht="13.8" x14ac:dyDescent="0.3"/>
    <row r="115" s="3" customFormat="1" ht="13.8" x14ac:dyDescent="0.3"/>
    <row r="116" s="3" customFormat="1" ht="13.8" x14ac:dyDescent="0.3"/>
    <row r="117" s="3" customFormat="1" ht="13.8" x14ac:dyDescent="0.3"/>
    <row r="118" s="3" customFormat="1" ht="13.8" x14ac:dyDescent="0.3"/>
    <row r="119" s="3" customFormat="1" ht="13.8" x14ac:dyDescent="0.3"/>
    <row r="120" s="3" customFormat="1" ht="13.8" x14ac:dyDescent="0.3"/>
    <row r="121" s="3" customFormat="1" ht="13.8" x14ac:dyDescent="0.3"/>
    <row r="122" s="3" customFormat="1" ht="13.8" x14ac:dyDescent="0.3"/>
    <row r="123" s="3" customFormat="1" ht="13.8" x14ac:dyDescent="0.3"/>
    <row r="124" s="3" customFormat="1" ht="13.8" x14ac:dyDescent="0.3"/>
    <row r="125" s="3" customFormat="1" ht="13.8" x14ac:dyDescent="0.3"/>
    <row r="126" s="3" customFormat="1" ht="13.8" x14ac:dyDescent="0.3"/>
    <row r="127" s="3" customFormat="1" ht="13.8" x14ac:dyDescent="0.3"/>
    <row r="128" s="3" customFormat="1" ht="13.8" x14ac:dyDescent="0.3"/>
    <row r="129" s="3" customFormat="1" ht="13.8" x14ac:dyDescent="0.3"/>
    <row r="130" s="3" customFormat="1" ht="13.8" x14ac:dyDescent="0.3"/>
    <row r="131" s="3" customFormat="1" ht="13.8" x14ac:dyDescent="0.3"/>
    <row r="132" s="3" customFormat="1" ht="13.8" x14ac:dyDescent="0.3"/>
    <row r="133" s="3" customFormat="1" ht="13.8" x14ac:dyDescent="0.3"/>
    <row r="134" s="3" customFormat="1" ht="13.8" x14ac:dyDescent="0.3"/>
    <row r="135" s="3" customFormat="1" ht="13.8" x14ac:dyDescent="0.3"/>
    <row r="136" s="3" customFormat="1" ht="13.8" x14ac:dyDescent="0.3"/>
    <row r="137" s="3" customFormat="1" ht="13.8" x14ac:dyDescent="0.3"/>
    <row r="138" s="3" customFormat="1" ht="13.8" x14ac:dyDescent="0.3"/>
    <row r="139" s="3" customFormat="1" ht="13.8" x14ac:dyDescent="0.3"/>
    <row r="140" s="3" customFormat="1" ht="13.8" x14ac:dyDescent="0.3"/>
    <row r="141" s="3" customFormat="1" ht="13.8" x14ac:dyDescent="0.3"/>
    <row r="142" s="3" customFormat="1" ht="13.8" x14ac:dyDescent="0.3"/>
    <row r="143" s="3" customFormat="1" ht="13.8" x14ac:dyDescent="0.3"/>
    <row r="144" s="3" customFormat="1" ht="13.8" x14ac:dyDescent="0.3"/>
    <row r="145" s="3" customFormat="1" ht="13.8" x14ac:dyDescent="0.3"/>
    <row r="146" s="3" customFormat="1" ht="13.8" x14ac:dyDescent="0.3"/>
    <row r="147" s="3" customFormat="1" ht="13.8" x14ac:dyDescent="0.3"/>
    <row r="148" s="3" customFormat="1" ht="13.8" x14ac:dyDescent="0.3"/>
    <row r="149" s="3" customFormat="1" ht="13.8" x14ac:dyDescent="0.3"/>
    <row r="150" s="3" customFormat="1" ht="13.8" x14ac:dyDescent="0.3"/>
    <row r="151" s="3" customFormat="1" ht="13.8" x14ac:dyDescent="0.3"/>
    <row r="152" s="3" customFormat="1" ht="13.8" x14ac:dyDescent="0.3"/>
    <row r="153" s="3" customFormat="1" ht="13.8" x14ac:dyDescent="0.3"/>
    <row r="154" s="3" customFormat="1" ht="13.8" x14ac:dyDescent="0.3"/>
    <row r="155" s="3" customFormat="1" ht="13.8" x14ac:dyDescent="0.3"/>
    <row r="156" s="3" customFormat="1" ht="13.8" x14ac:dyDescent="0.3"/>
    <row r="157" s="3" customFormat="1" ht="13.8" x14ac:dyDescent="0.3"/>
    <row r="158" s="3" customFormat="1" ht="13.8" x14ac:dyDescent="0.3"/>
    <row r="159" s="3" customFormat="1" ht="13.8" x14ac:dyDescent="0.3"/>
    <row r="160" s="3" customFormat="1" ht="13.8" x14ac:dyDescent="0.3"/>
    <row r="161" spans="1:1" s="3" customFormat="1" ht="13.8" x14ac:dyDescent="0.3"/>
    <row r="162" spans="1:1" s="3" customFormat="1" ht="13.8" x14ac:dyDescent="0.3"/>
    <row r="163" spans="1:1" s="3" customFormat="1" ht="13.8" x14ac:dyDescent="0.3"/>
    <row r="164" spans="1:1" s="3" customFormat="1" ht="13.8" x14ac:dyDescent="0.3"/>
    <row r="165" spans="1:1" s="3" customFormat="1" ht="13.8" x14ac:dyDescent="0.3"/>
    <row r="166" spans="1:1" s="3" customFormat="1" ht="13.8" x14ac:dyDescent="0.3"/>
    <row r="167" spans="1:1" s="3" customFormat="1" ht="13.8" x14ac:dyDescent="0.3"/>
    <row r="168" spans="1:1" s="3" customFormat="1" x14ac:dyDescent="0.3">
      <c r="A168" s="30" t="s">
        <v>192</v>
      </c>
    </row>
    <row r="169" spans="1:1" s="2" customFormat="1" x14ac:dyDescent="0.3"/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7D4A-0DFD-4860-91D2-36577703B1E9}">
  <sheetPr>
    <tabColor theme="4" tint="0.39997558519241921"/>
  </sheetPr>
  <dimension ref="A1:J168"/>
  <sheetViews>
    <sheetView workbookViewId="0">
      <selection activeCell="M11" sqref="M11"/>
    </sheetView>
  </sheetViews>
  <sheetFormatPr baseColWidth="10" defaultRowHeight="14.4" x14ac:dyDescent="0.3"/>
  <cols>
    <col min="1" max="17" width="13.77734375" customWidth="1"/>
  </cols>
  <sheetData>
    <row r="1" spans="1:10" s="3" customFormat="1" ht="13.8" x14ac:dyDescent="0.3">
      <c r="A1" s="102" t="s">
        <v>53</v>
      </c>
      <c r="B1" s="103"/>
      <c r="C1" s="103"/>
      <c r="D1" s="104"/>
      <c r="F1" s="80" t="s">
        <v>90</v>
      </c>
      <c r="G1" s="80"/>
      <c r="I1" s="80" t="s">
        <v>180</v>
      </c>
      <c r="J1" s="80"/>
    </row>
    <row r="2" spans="1:10" s="3" customFormat="1" ht="27.6" x14ac:dyDescent="0.3">
      <c r="A2" s="7" t="s">
        <v>52</v>
      </c>
      <c r="B2" s="23" t="s">
        <v>118</v>
      </c>
      <c r="C2" s="23" t="s">
        <v>69</v>
      </c>
      <c r="D2" s="23" t="s">
        <v>76</v>
      </c>
      <c r="F2" s="7" t="s">
        <v>119</v>
      </c>
      <c r="G2" s="7" t="s">
        <v>120</v>
      </c>
      <c r="I2" s="7" t="s">
        <v>119</v>
      </c>
      <c r="J2" s="7" t="s">
        <v>181</v>
      </c>
    </row>
    <row r="3" spans="1:10" s="3" customFormat="1" ht="13.8" x14ac:dyDescent="0.3">
      <c r="A3" s="26" t="s">
        <v>65</v>
      </c>
      <c r="B3" s="25">
        <v>0</v>
      </c>
      <c r="C3" s="25">
        <v>0</v>
      </c>
      <c r="D3" s="25">
        <v>1</v>
      </c>
      <c r="F3" s="26" t="s">
        <v>88</v>
      </c>
      <c r="G3" s="25">
        <v>2.5</v>
      </c>
      <c r="I3" s="26" t="s">
        <v>88</v>
      </c>
      <c r="J3" s="25">
        <v>6</v>
      </c>
    </row>
    <row r="4" spans="1:10" s="3" customFormat="1" ht="13.8" x14ac:dyDescent="0.3">
      <c r="A4" s="26" t="s">
        <v>66</v>
      </c>
      <c r="B4" s="25">
        <v>0</v>
      </c>
      <c r="C4" s="25">
        <v>1</v>
      </c>
      <c r="D4" s="25">
        <v>0</v>
      </c>
      <c r="F4" s="26" t="s">
        <v>89</v>
      </c>
      <c r="G4" s="25">
        <v>1.5</v>
      </c>
      <c r="I4" s="26" t="s">
        <v>89</v>
      </c>
      <c r="J4" s="25">
        <v>0</v>
      </c>
    </row>
    <row r="5" spans="1:10" s="3" customFormat="1" ht="13.8" x14ac:dyDescent="0.3">
      <c r="A5" s="26" t="s">
        <v>79</v>
      </c>
      <c r="B5" s="25">
        <v>0</v>
      </c>
      <c r="C5" s="25">
        <v>0</v>
      </c>
      <c r="D5" s="25">
        <v>1</v>
      </c>
      <c r="F5" s="26"/>
      <c r="G5" s="26"/>
      <c r="I5" s="26"/>
      <c r="J5" s="26"/>
    </row>
    <row r="6" spans="1:10" s="3" customFormat="1" ht="13.8" x14ac:dyDescent="0.3">
      <c r="A6" s="26" t="s">
        <v>77</v>
      </c>
      <c r="B6" s="25">
        <v>1</v>
      </c>
      <c r="C6" s="25">
        <v>1</v>
      </c>
      <c r="D6" s="25">
        <v>0</v>
      </c>
    </row>
    <row r="7" spans="1:10" s="3" customFormat="1" ht="13.8" x14ac:dyDescent="0.3"/>
    <row r="8" spans="1:10" s="3" customFormat="1" ht="13.8" x14ac:dyDescent="0.3"/>
    <row r="9" spans="1:10" s="3" customFormat="1" ht="13.8" x14ac:dyDescent="0.3"/>
    <row r="10" spans="1:10" s="3" customFormat="1" ht="13.8" x14ac:dyDescent="0.3"/>
    <row r="11" spans="1:10" s="3" customFormat="1" ht="13.8" x14ac:dyDescent="0.3"/>
    <row r="12" spans="1:10" s="3" customFormat="1" ht="13.8" x14ac:dyDescent="0.3"/>
    <row r="13" spans="1:10" s="3" customFormat="1" ht="13.8" x14ac:dyDescent="0.3"/>
    <row r="14" spans="1:10" s="3" customFormat="1" ht="13.8" x14ac:dyDescent="0.3"/>
    <row r="15" spans="1:10" s="3" customFormat="1" ht="13.8" x14ac:dyDescent="0.3"/>
    <row r="16" spans="1:10" s="3" customFormat="1" ht="13.8" x14ac:dyDescent="0.3"/>
    <row r="17" s="3" customFormat="1" ht="13.8" x14ac:dyDescent="0.3"/>
    <row r="18" s="3" customFormat="1" ht="13.8" x14ac:dyDescent="0.3"/>
    <row r="19" s="3" customFormat="1" ht="13.8" x14ac:dyDescent="0.3"/>
    <row r="20" s="3" customFormat="1" ht="13.8" x14ac:dyDescent="0.3"/>
    <row r="21" s="3" customFormat="1" ht="13.8" x14ac:dyDescent="0.3"/>
    <row r="22" s="3" customFormat="1" ht="13.8" x14ac:dyDescent="0.3"/>
    <row r="23" s="3" customFormat="1" ht="13.8" x14ac:dyDescent="0.3"/>
    <row r="24" s="3" customFormat="1" ht="13.8" x14ac:dyDescent="0.3"/>
    <row r="25" s="3" customFormat="1" ht="13.8" x14ac:dyDescent="0.3"/>
    <row r="26" s="3" customFormat="1" ht="13.8" x14ac:dyDescent="0.3"/>
    <row r="27" s="3" customFormat="1" ht="13.8" x14ac:dyDescent="0.3"/>
    <row r="28" s="3" customFormat="1" ht="13.8" x14ac:dyDescent="0.3"/>
    <row r="29" s="3" customFormat="1" ht="13.8" x14ac:dyDescent="0.3"/>
    <row r="30" s="3" customFormat="1" ht="13.8" x14ac:dyDescent="0.3"/>
    <row r="31" s="3" customFormat="1" ht="13.8" x14ac:dyDescent="0.3"/>
    <row r="32" s="3" customFormat="1" ht="13.8" x14ac:dyDescent="0.3"/>
    <row r="33" s="3" customFormat="1" ht="13.8" x14ac:dyDescent="0.3"/>
    <row r="34" s="3" customFormat="1" ht="13.8" x14ac:dyDescent="0.3"/>
    <row r="35" s="3" customFormat="1" ht="13.8" x14ac:dyDescent="0.3"/>
    <row r="36" s="3" customFormat="1" ht="13.8" x14ac:dyDescent="0.3"/>
    <row r="37" s="3" customFormat="1" ht="13.8" x14ac:dyDescent="0.3"/>
    <row r="38" s="3" customFormat="1" ht="13.8" x14ac:dyDescent="0.3"/>
    <row r="39" s="3" customFormat="1" ht="13.8" x14ac:dyDescent="0.3"/>
    <row r="40" s="3" customFormat="1" ht="13.8" x14ac:dyDescent="0.3"/>
    <row r="41" s="3" customFormat="1" ht="13.8" x14ac:dyDescent="0.3"/>
    <row r="42" s="3" customFormat="1" ht="13.8" x14ac:dyDescent="0.3"/>
    <row r="43" s="3" customFormat="1" ht="13.8" x14ac:dyDescent="0.3"/>
    <row r="44" s="3" customFormat="1" ht="13.8" x14ac:dyDescent="0.3"/>
    <row r="45" s="3" customFormat="1" ht="13.8" x14ac:dyDescent="0.3"/>
    <row r="46" s="3" customFormat="1" ht="13.8" x14ac:dyDescent="0.3"/>
    <row r="47" s="3" customFormat="1" ht="13.8" x14ac:dyDescent="0.3"/>
    <row r="48" s="3" customFormat="1" ht="13.8" x14ac:dyDescent="0.3"/>
    <row r="49" s="3" customFormat="1" ht="13.8" x14ac:dyDescent="0.3"/>
    <row r="50" s="3" customFormat="1" ht="13.8" x14ac:dyDescent="0.3"/>
    <row r="51" s="3" customFormat="1" ht="13.8" x14ac:dyDescent="0.3"/>
    <row r="52" s="3" customFormat="1" ht="13.8" x14ac:dyDescent="0.3"/>
    <row r="53" s="3" customFormat="1" ht="13.8" x14ac:dyDescent="0.3"/>
    <row r="54" s="3" customFormat="1" ht="13.8" x14ac:dyDescent="0.3"/>
    <row r="55" s="3" customFormat="1" ht="13.8" x14ac:dyDescent="0.3"/>
    <row r="56" s="3" customFormat="1" ht="13.8" x14ac:dyDescent="0.3"/>
    <row r="57" s="3" customFormat="1" ht="13.8" x14ac:dyDescent="0.3"/>
    <row r="58" s="3" customFormat="1" ht="13.8" x14ac:dyDescent="0.3"/>
    <row r="59" s="3" customFormat="1" ht="13.8" x14ac:dyDescent="0.3"/>
    <row r="60" s="3" customFormat="1" ht="13.8" x14ac:dyDescent="0.3"/>
    <row r="61" s="3" customFormat="1" ht="13.8" x14ac:dyDescent="0.3"/>
    <row r="62" s="3" customFormat="1" ht="13.8" x14ac:dyDescent="0.3"/>
    <row r="63" s="3" customFormat="1" ht="13.8" x14ac:dyDescent="0.3"/>
    <row r="64" s="3" customFormat="1" ht="13.8" x14ac:dyDescent="0.3"/>
    <row r="65" s="3" customFormat="1" ht="13.8" x14ac:dyDescent="0.3"/>
    <row r="66" s="3" customFormat="1" ht="13.8" x14ac:dyDescent="0.3"/>
    <row r="67" s="3" customFormat="1" ht="13.8" x14ac:dyDescent="0.3"/>
    <row r="68" s="3" customFormat="1" ht="13.8" x14ac:dyDescent="0.3"/>
    <row r="69" s="3" customFormat="1" ht="13.8" x14ac:dyDescent="0.3"/>
    <row r="70" s="3" customFormat="1" ht="13.8" x14ac:dyDescent="0.3"/>
    <row r="71" s="3" customFormat="1" ht="13.8" x14ac:dyDescent="0.3"/>
    <row r="72" s="3" customFormat="1" ht="13.8" x14ac:dyDescent="0.3"/>
    <row r="73" s="3" customFormat="1" ht="13.8" x14ac:dyDescent="0.3"/>
    <row r="74" s="3" customFormat="1" ht="13.8" x14ac:dyDescent="0.3"/>
    <row r="75" s="3" customFormat="1" ht="13.8" x14ac:dyDescent="0.3"/>
    <row r="76" s="3" customFormat="1" ht="13.8" x14ac:dyDescent="0.3"/>
    <row r="77" s="3" customFormat="1" ht="13.8" x14ac:dyDescent="0.3"/>
    <row r="78" s="3" customFormat="1" ht="13.8" x14ac:dyDescent="0.3"/>
    <row r="79" s="3" customFormat="1" ht="13.8" x14ac:dyDescent="0.3"/>
    <row r="80" s="3" customFormat="1" ht="13.8" x14ac:dyDescent="0.3"/>
    <row r="81" s="3" customFormat="1" ht="13.8" x14ac:dyDescent="0.3"/>
    <row r="82" s="3" customFormat="1" ht="13.8" x14ac:dyDescent="0.3"/>
    <row r="83" s="3" customFormat="1" ht="13.8" x14ac:dyDescent="0.3"/>
    <row r="84" s="3" customFormat="1" ht="13.8" x14ac:dyDescent="0.3"/>
    <row r="85" s="3" customFormat="1" ht="13.8" x14ac:dyDescent="0.3"/>
    <row r="86" s="3" customFormat="1" ht="13.8" x14ac:dyDescent="0.3"/>
    <row r="87" s="3" customFormat="1" ht="13.8" x14ac:dyDescent="0.3"/>
    <row r="88" s="3" customFormat="1" ht="13.8" x14ac:dyDescent="0.3"/>
    <row r="89" s="3" customFormat="1" ht="13.8" x14ac:dyDescent="0.3"/>
    <row r="90" s="3" customFormat="1" ht="13.8" x14ac:dyDescent="0.3"/>
    <row r="91" s="3" customFormat="1" ht="13.8" x14ac:dyDescent="0.3"/>
    <row r="92" s="3" customFormat="1" ht="13.8" x14ac:dyDescent="0.3"/>
    <row r="93" s="3" customFormat="1" ht="13.8" x14ac:dyDescent="0.3"/>
    <row r="94" s="3" customFormat="1" ht="13.8" x14ac:dyDescent="0.3"/>
    <row r="95" s="3" customFormat="1" ht="13.8" x14ac:dyDescent="0.3"/>
    <row r="96" s="3" customFormat="1" ht="13.8" x14ac:dyDescent="0.3"/>
    <row r="97" s="3" customFormat="1" ht="13.8" x14ac:dyDescent="0.3"/>
    <row r="98" s="3" customFormat="1" ht="13.8" x14ac:dyDescent="0.3"/>
    <row r="99" s="3" customFormat="1" ht="13.8" x14ac:dyDescent="0.3"/>
    <row r="100" s="3" customFormat="1" ht="13.8" x14ac:dyDescent="0.3"/>
    <row r="101" s="3" customFormat="1" ht="13.8" x14ac:dyDescent="0.3"/>
    <row r="102" s="3" customFormat="1" ht="13.8" x14ac:dyDescent="0.3"/>
    <row r="103" s="3" customFormat="1" ht="13.8" x14ac:dyDescent="0.3"/>
    <row r="104" s="3" customFormat="1" ht="13.8" x14ac:dyDescent="0.3"/>
    <row r="105" s="3" customFormat="1" ht="13.8" x14ac:dyDescent="0.3"/>
    <row r="106" s="3" customFormat="1" ht="13.8" x14ac:dyDescent="0.3"/>
    <row r="107" s="3" customFormat="1" ht="13.8" x14ac:dyDescent="0.3"/>
    <row r="108" s="3" customFormat="1" ht="13.8" x14ac:dyDescent="0.3"/>
    <row r="109" s="3" customFormat="1" ht="13.8" x14ac:dyDescent="0.3"/>
    <row r="110" s="3" customFormat="1" ht="13.8" x14ac:dyDescent="0.3"/>
    <row r="111" s="3" customFormat="1" ht="13.8" x14ac:dyDescent="0.3"/>
    <row r="112" s="3" customFormat="1" ht="13.8" x14ac:dyDescent="0.3"/>
    <row r="113" s="3" customFormat="1" ht="13.8" x14ac:dyDescent="0.3"/>
    <row r="114" s="3" customFormat="1" ht="13.8" x14ac:dyDescent="0.3"/>
    <row r="115" s="3" customFormat="1" ht="13.8" x14ac:dyDescent="0.3"/>
    <row r="116" s="3" customFormat="1" ht="13.8" x14ac:dyDescent="0.3"/>
    <row r="117" s="3" customFormat="1" ht="13.8" x14ac:dyDescent="0.3"/>
    <row r="118" s="3" customFormat="1" ht="13.8" x14ac:dyDescent="0.3"/>
    <row r="119" s="3" customFormat="1" ht="13.8" x14ac:dyDescent="0.3"/>
    <row r="120" s="3" customFormat="1" ht="13.8" x14ac:dyDescent="0.3"/>
    <row r="121" s="3" customFormat="1" ht="13.8" x14ac:dyDescent="0.3"/>
    <row r="122" s="3" customFormat="1" ht="13.8" x14ac:dyDescent="0.3"/>
    <row r="123" s="3" customFormat="1" ht="13.8" x14ac:dyDescent="0.3"/>
    <row r="124" s="3" customFormat="1" ht="13.8" x14ac:dyDescent="0.3"/>
    <row r="125" s="3" customFormat="1" ht="13.8" x14ac:dyDescent="0.3"/>
    <row r="126" s="3" customFormat="1" ht="13.8" x14ac:dyDescent="0.3"/>
    <row r="127" s="3" customFormat="1" ht="13.8" x14ac:dyDescent="0.3"/>
    <row r="128" s="3" customFormat="1" ht="13.8" x14ac:dyDescent="0.3"/>
    <row r="129" s="3" customFormat="1" ht="13.8" x14ac:dyDescent="0.3"/>
    <row r="130" s="3" customFormat="1" ht="13.8" x14ac:dyDescent="0.3"/>
    <row r="131" s="3" customFormat="1" ht="13.8" x14ac:dyDescent="0.3"/>
    <row r="132" s="3" customFormat="1" ht="13.8" x14ac:dyDescent="0.3"/>
    <row r="133" s="3" customFormat="1" ht="13.8" x14ac:dyDescent="0.3"/>
    <row r="134" s="3" customFormat="1" ht="13.8" x14ac:dyDescent="0.3"/>
    <row r="135" s="3" customFormat="1" ht="13.8" x14ac:dyDescent="0.3"/>
    <row r="136" s="3" customFormat="1" ht="13.8" x14ac:dyDescent="0.3"/>
    <row r="137" s="3" customFormat="1" ht="13.8" x14ac:dyDescent="0.3"/>
    <row r="138" s="3" customFormat="1" ht="13.8" x14ac:dyDescent="0.3"/>
    <row r="139" s="3" customFormat="1" ht="13.8" x14ac:dyDescent="0.3"/>
    <row r="140" s="3" customFormat="1" ht="13.8" x14ac:dyDescent="0.3"/>
    <row r="141" s="3" customFormat="1" ht="13.8" x14ac:dyDescent="0.3"/>
    <row r="142" s="3" customFormat="1" ht="13.8" x14ac:dyDescent="0.3"/>
    <row r="143" s="3" customFormat="1" ht="13.8" x14ac:dyDescent="0.3"/>
    <row r="144" s="3" customFormat="1" ht="13.8" x14ac:dyDescent="0.3"/>
    <row r="145" s="3" customFormat="1" ht="13.8" x14ac:dyDescent="0.3"/>
    <row r="146" s="3" customFormat="1" ht="13.8" x14ac:dyDescent="0.3"/>
    <row r="147" s="3" customFormat="1" ht="13.8" x14ac:dyDescent="0.3"/>
    <row r="148" s="3" customFormat="1" ht="13.8" x14ac:dyDescent="0.3"/>
    <row r="149" s="3" customFormat="1" ht="13.8" x14ac:dyDescent="0.3"/>
    <row r="150" s="3" customFormat="1" ht="13.8" x14ac:dyDescent="0.3"/>
    <row r="151" s="3" customFormat="1" ht="13.8" x14ac:dyDescent="0.3"/>
    <row r="152" s="3" customFormat="1" ht="13.8" x14ac:dyDescent="0.3"/>
    <row r="153" s="3" customFormat="1" ht="13.8" x14ac:dyDescent="0.3"/>
    <row r="154" s="3" customFormat="1" ht="13.8" x14ac:dyDescent="0.3"/>
    <row r="155" s="3" customFormat="1" ht="13.8" x14ac:dyDescent="0.3"/>
    <row r="156" s="3" customFormat="1" ht="13.8" x14ac:dyDescent="0.3"/>
    <row r="157" s="3" customFormat="1" ht="13.8" x14ac:dyDescent="0.3"/>
    <row r="158" s="3" customFormat="1" ht="13.8" x14ac:dyDescent="0.3"/>
    <row r="159" s="3" customFormat="1" ht="13.8" x14ac:dyDescent="0.3"/>
    <row r="160" s="3" customFormat="1" ht="13.8" x14ac:dyDescent="0.3"/>
    <row r="161" spans="1:7" s="3" customFormat="1" ht="13.8" x14ac:dyDescent="0.3"/>
    <row r="162" spans="1:7" s="3" customFormat="1" ht="13.8" x14ac:dyDescent="0.3"/>
    <row r="163" spans="1:7" s="3" customFormat="1" ht="13.8" x14ac:dyDescent="0.3"/>
    <row r="164" spans="1:7" s="3" customFormat="1" ht="13.8" x14ac:dyDescent="0.3"/>
    <row r="165" spans="1:7" s="29" customFormat="1" ht="13.8" x14ac:dyDescent="0.25">
      <c r="F165" s="3"/>
      <c r="G165" s="3"/>
    </row>
    <row r="166" spans="1:7" s="29" customFormat="1" ht="13.8" x14ac:dyDescent="0.25"/>
    <row r="167" spans="1:7" s="29" customFormat="1" ht="13.8" x14ac:dyDescent="0.25"/>
    <row r="168" spans="1:7" s="29" customFormat="1" x14ac:dyDescent="0.3">
      <c r="A168" s="30" t="s">
        <v>192</v>
      </c>
    </row>
  </sheetData>
  <mergeCells count="3">
    <mergeCell ref="A1:D1"/>
    <mergeCell ref="F1:G1"/>
    <mergeCell ref="I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8B5B2-FE27-4CD3-B986-F653CA540ADC}">
  <dimension ref="A1:A168"/>
  <sheetViews>
    <sheetView topLeftCell="A151" workbookViewId="0">
      <selection activeCell="E166" sqref="E166"/>
    </sheetView>
  </sheetViews>
  <sheetFormatPr baseColWidth="10" defaultRowHeight="14.4" x14ac:dyDescent="0.3"/>
  <sheetData>
    <row r="1" s="3" customFormat="1" ht="13.8" x14ac:dyDescent="0.3"/>
    <row r="2" s="3" customFormat="1" ht="13.8" x14ac:dyDescent="0.3"/>
    <row r="3" s="3" customFormat="1" ht="13.8" x14ac:dyDescent="0.3"/>
    <row r="4" s="3" customFormat="1" ht="13.8" x14ac:dyDescent="0.3"/>
    <row r="5" s="3" customFormat="1" ht="13.8" x14ac:dyDescent="0.3"/>
    <row r="6" s="3" customFormat="1" ht="13.8" x14ac:dyDescent="0.3"/>
    <row r="7" s="3" customFormat="1" ht="13.8" x14ac:dyDescent="0.3"/>
    <row r="8" s="3" customFormat="1" ht="13.8" x14ac:dyDescent="0.3"/>
    <row r="9" s="3" customFormat="1" ht="13.8" x14ac:dyDescent="0.3"/>
    <row r="10" s="3" customFormat="1" ht="13.8" x14ac:dyDescent="0.3"/>
    <row r="11" s="3" customFormat="1" ht="13.8" x14ac:dyDescent="0.3"/>
    <row r="12" s="3" customFormat="1" ht="13.8" x14ac:dyDescent="0.3"/>
    <row r="13" s="3" customFormat="1" ht="13.8" x14ac:dyDescent="0.3"/>
    <row r="14" s="3" customFormat="1" ht="13.8" x14ac:dyDescent="0.3"/>
    <row r="15" s="3" customFormat="1" ht="13.8" x14ac:dyDescent="0.3"/>
    <row r="16" s="3" customFormat="1" ht="13.8" x14ac:dyDescent="0.3"/>
    <row r="17" s="3" customFormat="1" ht="13.8" x14ac:dyDescent="0.3"/>
    <row r="18" s="3" customFormat="1" ht="13.8" x14ac:dyDescent="0.3"/>
    <row r="19" s="3" customFormat="1" ht="13.8" x14ac:dyDescent="0.3"/>
    <row r="20" s="3" customFormat="1" ht="13.8" x14ac:dyDescent="0.3"/>
    <row r="21" s="3" customFormat="1" ht="13.8" x14ac:dyDescent="0.3"/>
    <row r="22" s="3" customFormat="1" ht="13.8" x14ac:dyDescent="0.3"/>
    <row r="23" s="3" customFormat="1" ht="13.8" x14ac:dyDescent="0.3"/>
    <row r="24" s="3" customFormat="1" ht="13.8" x14ac:dyDescent="0.3"/>
    <row r="25" s="3" customFormat="1" ht="13.8" x14ac:dyDescent="0.3"/>
    <row r="26" s="3" customFormat="1" ht="13.8" x14ac:dyDescent="0.3"/>
    <row r="27" s="3" customFormat="1" ht="13.8" x14ac:dyDescent="0.3"/>
    <row r="28" s="3" customFormat="1" ht="13.8" x14ac:dyDescent="0.3"/>
    <row r="29" s="3" customFormat="1" ht="13.8" x14ac:dyDescent="0.3"/>
    <row r="30" s="3" customFormat="1" ht="13.8" x14ac:dyDescent="0.3"/>
    <row r="31" s="3" customFormat="1" ht="13.8" x14ac:dyDescent="0.3"/>
    <row r="32" s="3" customFormat="1" ht="13.8" x14ac:dyDescent="0.3"/>
    <row r="33" s="3" customFormat="1" ht="13.8" x14ac:dyDescent="0.3"/>
    <row r="34" s="3" customFormat="1" ht="13.8" x14ac:dyDescent="0.3"/>
    <row r="35" s="3" customFormat="1" ht="13.8" x14ac:dyDescent="0.3"/>
    <row r="36" s="3" customFormat="1" ht="13.8" x14ac:dyDescent="0.3"/>
    <row r="37" s="3" customFormat="1" ht="13.8" x14ac:dyDescent="0.3"/>
    <row r="38" s="3" customFormat="1" ht="13.8" x14ac:dyDescent="0.3"/>
    <row r="39" s="3" customFormat="1" ht="13.8" x14ac:dyDescent="0.3"/>
    <row r="40" s="3" customFormat="1" ht="13.8" x14ac:dyDescent="0.3"/>
    <row r="41" s="3" customFormat="1" ht="13.8" x14ac:dyDescent="0.3"/>
    <row r="42" s="3" customFormat="1" ht="13.8" x14ac:dyDescent="0.3"/>
    <row r="43" s="3" customFormat="1" ht="13.8" x14ac:dyDescent="0.3"/>
    <row r="44" s="3" customFormat="1" ht="13.8" x14ac:dyDescent="0.3"/>
    <row r="45" s="3" customFormat="1" ht="13.8" x14ac:dyDescent="0.3"/>
    <row r="46" s="3" customFormat="1" ht="13.8" x14ac:dyDescent="0.3"/>
    <row r="47" s="3" customFormat="1" ht="13.8" x14ac:dyDescent="0.3"/>
    <row r="48" s="3" customFormat="1" ht="13.8" x14ac:dyDescent="0.3"/>
    <row r="49" s="3" customFormat="1" ht="13.8" x14ac:dyDescent="0.3"/>
    <row r="50" s="3" customFormat="1" ht="13.8" x14ac:dyDescent="0.3"/>
    <row r="51" s="3" customFormat="1" ht="13.8" x14ac:dyDescent="0.3"/>
    <row r="52" s="3" customFormat="1" ht="13.8" x14ac:dyDescent="0.3"/>
    <row r="53" s="3" customFormat="1" ht="13.8" x14ac:dyDescent="0.3"/>
    <row r="54" s="3" customFormat="1" ht="13.8" x14ac:dyDescent="0.3"/>
    <row r="55" s="3" customFormat="1" ht="13.8" x14ac:dyDescent="0.3"/>
    <row r="56" s="3" customFormat="1" ht="13.8" x14ac:dyDescent="0.3"/>
    <row r="57" s="3" customFormat="1" ht="13.8" x14ac:dyDescent="0.3"/>
    <row r="58" s="3" customFormat="1" ht="13.8" x14ac:dyDescent="0.3"/>
    <row r="59" s="3" customFormat="1" ht="13.8" x14ac:dyDescent="0.3"/>
    <row r="60" s="3" customFormat="1" ht="13.8" x14ac:dyDescent="0.3"/>
    <row r="61" s="3" customFormat="1" ht="13.8" x14ac:dyDescent="0.3"/>
    <row r="62" s="3" customFormat="1" ht="13.8" x14ac:dyDescent="0.3"/>
    <row r="63" s="3" customFormat="1" ht="13.8" x14ac:dyDescent="0.3"/>
    <row r="64" s="3" customFormat="1" ht="13.8" x14ac:dyDescent="0.3"/>
    <row r="65" s="3" customFormat="1" ht="13.8" x14ac:dyDescent="0.3"/>
    <row r="66" s="3" customFormat="1" ht="13.8" x14ac:dyDescent="0.3"/>
    <row r="67" s="3" customFormat="1" ht="13.8" x14ac:dyDescent="0.3"/>
    <row r="68" s="3" customFormat="1" ht="13.8" x14ac:dyDescent="0.3"/>
    <row r="69" s="3" customFormat="1" ht="13.8" x14ac:dyDescent="0.3"/>
    <row r="70" s="3" customFormat="1" ht="13.8" x14ac:dyDescent="0.3"/>
    <row r="71" s="3" customFormat="1" ht="13.8" x14ac:dyDescent="0.3"/>
    <row r="72" s="3" customFormat="1" ht="13.8" x14ac:dyDescent="0.3"/>
    <row r="73" s="3" customFormat="1" ht="13.8" x14ac:dyDescent="0.3"/>
    <row r="74" s="3" customFormat="1" ht="13.8" x14ac:dyDescent="0.3"/>
    <row r="75" s="3" customFormat="1" ht="13.8" x14ac:dyDescent="0.3"/>
    <row r="76" s="3" customFormat="1" ht="13.8" x14ac:dyDescent="0.3"/>
    <row r="77" s="3" customFormat="1" ht="13.8" x14ac:dyDescent="0.3"/>
    <row r="78" s="3" customFormat="1" ht="13.8" x14ac:dyDescent="0.3"/>
    <row r="79" s="3" customFormat="1" ht="13.8" x14ac:dyDescent="0.3"/>
    <row r="80" s="3" customFormat="1" ht="13.8" x14ac:dyDescent="0.3"/>
    <row r="81" s="3" customFormat="1" ht="13.8" x14ac:dyDescent="0.3"/>
    <row r="82" s="3" customFormat="1" ht="13.8" x14ac:dyDescent="0.3"/>
    <row r="83" s="3" customFormat="1" ht="13.8" x14ac:dyDescent="0.3"/>
    <row r="84" s="3" customFormat="1" ht="13.8" x14ac:dyDescent="0.3"/>
    <row r="85" s="3" customFormat="1" ht="13.8" x14ac:dyDescent="0.3"/>
    <row r="86" s="3" customFormat="1" ht="13.8" x14ac:dyDescent="0.3"/>
    <row r="87" s="3" customFormat="1" ht="13.8" x14ac:dyDescent="0.3"/>
    <row r="88" s="3" customFormat="1" ht="13.8" x14ac:dyDescent="0.3"/>
    <row r="89" s="3" customFormat="1" ht="13.8" x14ac:dyDescent="0.3"/>
    <row r="90" s="3" customFormat="1" ht="13.8" x14ac:dyDescent="0.3"/>
    <row r="91" s="3" customFormat="1" ht="13.8" x14ac:dyDescent="0.3"/>
    <row r="92" s="3" customFormat="1" ht="13.8" x14ac:dyDescent="0.3"/>
    <row r="93" s="3" customFormat="1" ht="13.8" x14ac:dyDescent="0.3"/>
    <row r="94" s="3" customFormat="1" ht="13.8" x14ac:dyDescent="0.3"/>
    <row r="95" s="3" customFormat="1" ht="13.8" x14ac:dyDescent="0.3"/>
    <row r="96" s="3" customFormat="1" ht="13.8" x14ac:dyDescent="0.3"/>
    <row r="97" s="3" customFormat="1" ht="13.8" x14ac:dyDescent="0.3"/>
    <row r="98" s="3" customFormat="1" ht="13.8" x14ac:dyDescent="0.3"/>
    <row r="99" s="3" customFormat="1" ht="13.8" x14ac:dyDescent="0.3"/>
    <row r="100" s="3" customFormat="1" ht="13.8" x14ac:dyDescent="0.3"/>
    <row r="101" s="3" customFormat="1" ht="13.8" x14ac:dyDescent="0.3"/>
    <row r="102" s="3" customFormat="1" ht="13.8" x14ac:dyDescent="0.3"/>
    <row r="103" s="3" customFormat="1" ht="13.8" x14ac:dyDescent="0.3"/>
    <row r="104" s="3" customFormat="1" ht="13.8" x14ac:dyDescent="0.3"/>
    <row r="105" s="3" customFormat="1" ht="13.8" x14ac:dyDescent="0.3"/>
    <row r="106" s="3" customFormat="1" ht="13.8" x14ac:dyDescent="0.3"/>
    <row r="107" s="3" customFormat="1" ht="13.8" x14ac:dyDescent="0.3"/>
    <row r="108" s="3" customFormat="1" ht="13.8" x14ac:dyDescent="0.3"/>
    <row r="109" s="3" customFormat="1" ht="13.8" x14ac:dyDescent="0.3"/>
    <row r="110" s="3" customFormat="1" ht="13.8" x14ac:dyDescent="0.3"/>
    <row r="111" s="3" customFormat="1" ht="13.8" x14ac:dyDescent="0.3"/>
    <row r="112" s="3" customFormat="1" ht="13.8" x14ac:dyDescent="0.3"/>
    <row r="113" s="3" customFormat="1" ht="13.8" x14ac:dyDescent="0.3"/>
    <row r="114" s="3" customFormat="1" ht="13.8" x14ac:dyDescent="0.3"/>
    <row r="115" s="3" customFormat="1" ht="13.8" x14ac:dyDescent="0.3"/>
    <row r="116" s="3" customFormat="1" ht="13.8" x14ac:dyDescent="0.3"/>
    <row r="117" s="3" customFormat="1" ht="13.8" x14ac:dyDescent="0.3"/>
    <row r="118" s="3" customFormat="1" ht="13.8" x14ac:dyDescent="0.3"/>
    <row r="119" s="3" customFormat="1" ht="13.8" x14ac:dyDescent="0.3"/>
    <row r="120" s="3" customFormat="1" ht="13.8" x14ac:dyDescent="0.3"/>
    <row r="121" s="3" customFormat="1" ht="13.8" x14ac:dyDescent="0.3"/>
    <row r="122" s="3" customFormat="1" ht="13.8" x14ac:dyDescent="0.3"/>
    <row r="123" s="3" customFormat="1" ht="13.8" x14ac:dyDescent="0.3"/>
    <row r="124" s="3" customFormat="1" ht="13.8" x14ac:dyDescent="0.3"/>
    <row r="125" s="3" customFormat="1" ht="13.8" x14ac:dyDescent="0.3"/>
    <row r="126" s="3" customFormat="1" ht="13.8" x14ac:dyDescent="0.3"/>
    <row r="127" s="3" customFormat="1" ht="13.8" x14ac:dyDescent="0.3"/>
    <row r="128" s="3" customFormat="1" ht="13.8" x14ac:dyDescent="0.3"/>
    <row r="129" s="3" customFormat="1" ht="13.8" x14ac:dyDescent="0.3"/>
    <row r="130" s="3" customFormat="1" ht="13.8" x14ac:dyDescent="0.3"/>
    <row r="131" s="3" customFormat="1" ht="13.8" x14ac:dyDescent="0.3"/>
    <row r="132" s="3" customFormat="1" ht="13.8" x14ac:dyDescent="0.3"/>
    <row r="133" s="3" customFormat="1" ht="13.8" x14ac:dyDescent="0.3"/>
    <row r="134" s="3" customFormat="1" ht="13.8" x14ac:dyDescent="0.3"/>
    <row r="135" s="3" customFormat="1" ht="13.8" x14ac:dyDescent="0.3"/>
    <row r="136" s="3" customFormat="1" ht="13.8" x14ac:dyDescent="0.3"/>
    <row r="137" s="3" customFormat="1" ht="13.8" x14ac:dyDescent="0.3"/>
    <row r="138" s="3" customFormat="1" ht="13.8" x14ac:dyDescent="0.3"/>
    <row r="139" s="3" customFormat="1" ht="13.8" x14ac:dyDescent="0.3"/>
    <row r="140" s="3" customFormat="1" ht="13.8" x14ac:dyDescent="0.3"/>
    <row r="141" s="3" customFormat="1" ht="13.8" x14ac:dyDescent="0.3"/>
    <row r="142" s="3" customFormat="1" ht="13.8" x14ac:dyDescent="0.3"/>
    <row r="143" s="3" customFormat="1" ht="13.8" x14ac:dyDescent="0.3"/>
    <row r="144" s="3" customFormat="1" ht="13.8" x14ac:dyDescent="0.3"/>
    <row r="145" s="3" customFormat="1" ht="13.8" x14ac:dyDescent="0.3"/>
    <row r="146" s="3" customFormat="1" ht="13.8" x14ac:dyDescent="0.3"/>
    <row r="147" s="3" customFormat="1" ht="13.8" x14ac:dyDescent="0.3"/>
    <row r="148" s="3" customFormat="1" ht="13.8" x14ac:dyDescent="0.3"/>
    <row r="149" s="3" customFormat="1" ht="13.8" x14ac:dyDescent="0.3"/>
    <row r="150" s="3" customFormat="1" ht="13.8" x14ac:dyDescent="0.3"/>
    <row r="151" s="3" customFormat="1" ht="13.8" x14ac:dyDescent="0.3"/>
    <row r="152" s="3" customFormat="1" ht="13.8" x14ac:dyDescent="0.3"/>
    <row r="153" s="3" customFormat="1" ht="13.8" x14ac:dyDescent="0.3"/>
    <row r="154" s="3" customFormat="1" ht="13.8" x14ac:dyDescent="0.3"/>
    <row r="155" s="3" customFormat="1" ht="13.8" x14ac:dyDescent="0.3"/>
    <row r="156" s="3" customFormat="1" ht="13.8" x14ac:dyDescent="0.3"/>
    <row r="157" s="3" customFormat="1" ht="13.8" x14ac:dyDescent="0.3"/>
    <row r="158" s="3" customFormat="1" ht="13.8" x14ac:dyDescent="0.3"/>
    <row r="159" s="3" customFormat="1" ht="13.8" x14ac:dyDescent="0.3"/>
    <row r="160" s="3" customFormat="1" ht="13.8" x14ac:dyDescent="0.3"/>
    <row r="161" spans="1:1" s="3" customFormat="1" ht="13.8" x14ac:dyDescent="0.3"/>
    <row r="162" spans="1:1" s="3" customFormat="1" ht="13.8" x14ac:dyDescent="0.3"/>
    <row r="163" spans="1:1" s="3" customFormat="1" ht="13.8" x14ac:dyDescent="0.3"/>
    <row r="164" spans="1:1" s="3" customFormat="1" ht="13.8" x14ac:dyDescent="0.3"/>
    <row r="165" spans="1:1" s="3" customFormat="1" ht="13.8" x14ac:dyDescent="0.3"/>
    <row r="166" spans="1:1" s="3" customFormat="1" ht="13.8" x14ac:dyDescent="0.3"/>
    <row r="167" spans="1:1" s="3" customFormat="1" ht="13.8" x14ac:dyDescent="0.3"/>
    <row r="168" spans="1:1" s="3" customFormat="1" x14ac:dyDescent="0.3">
      <c r="A168" s="28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SALA 1</vt:lpstr>
      <vt:lpstr>TRAFOS</vt:lpstr>
      <vt:lpstr>ELEMENTOS</vt:lpstr>
      <vt:lpstr>VENTILACIÓN</vt:lpstr>
      <vt:lpstr>BLANCO</vt:lpstr>
      <vt:lpstr>'SALA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Domínguez Galvá</dc:creator>
  <cp:lastModifiedBy>Andrés Domínguez Galvá</cp:lastModifiedBy>
  <cp:lastPrinted>2025-04-07T19:27:22Z</cp:lastPrinted>
  <dcterms:created xsi:type="dcterms:W3CDTF">2024-04-19T18:46:31Z</dcterms:created>
  <dcterms:modified xsi:type="dcterms:W3CDTF">2025-04-08T19:49:59Z</dcterms:modified>
</cp:coreProperties>
</file>