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ndre\Documents\PÁGINA WEB\2 - Contenidos en proceso\Entrada Nº104 - HOJA EXCEL PARA EL CÁLCULO DE SISTEMAS DE PUESTA A TIERRA EN CENTROS DE SECCIONAMIENTO Y TRANSFORMACIÓN DE i-DE (IBERDROLA)\Archivos asociados\"/>
    </mc:Choice>
  </mc:AlternateContent>
  <xr:revisionPtr revIDLastSave="0" documentId="13_ncr:1_{A4766AC4-65BC-4E4E-B90C-8E00BEF014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OS" sheetId="1" r:id="rId1"/>
    <sheet name="REFERENCIAS" sheetId="2" r:id="rId2"/>
  </sheets>
  <definedNames>
    <definedName name="_xlnm.Print_Area" localSheetId="0">DATOS!$A$1:$E$79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43" i="1"/>
  <c r="D42" i="1"/>
  <c r="D41" i="1"/>
  <c r="D39" i="1"/>
  <c r="C77" i="1" s="1"/>
  <c r="D38" i="1"/>
  <c r="D40" i="1" s="1"/>
  <c r="B7" i="2"/>
  <c r="A7" i="2"/>
  <c r="A3" i="2"/>
  <c r="B3" i="2" s="1"/>
  <c r="D44" i="1" s="1"/>
  <c r="D78" i="1"/>
  <c r="C78" i="1"/>
  <c r="D65" i="1"/>
  <c r="D64" i="1"/>
  <c r="C7" i="2" l="1"/>
  <c r="D70" i="1" s="1"/>
  <c r="D77" i="1" s="1"/>
  <c r="E77" i="1" s="1"/>
  <c r="E78" i="1"/>
  <c r="A10" i="2" l="1"/>
  <c r="D61" i="1" s="1"/>
  <c r="D62" i="1" s="1"/>
  <c r="D46" i="1"/>
  <c r="D52" i="1" l="1"/>
  <c r="D53" i="1" s="1"/>
  <c r="C74" i="1" s="1"/>
  <c r="D47" i="1"/>
  <c r="C79" i="1"/>
  <c r="E79" i="1" s="1"/>
  <c r="D68" i="1"/>
  <c r="D56" i="1"/>
  <c r="C76" i="1" s="1"/>
  <c r="E76" i="1" s="1"/>
  <c r="D54" i="1"/>
  <c r="D55" i="1" s="1"/>
  <c r="C75" i="1" s="1"/>
  <c r="D69" i="1"/>
  <c r="D67" i="1"/>
  <c r="D75" i="1"/>
  <c r="D74" i="1"/>
  <c r="E74" i="1" l="1"/>
  <c r="E75" i="1"/>
</calcChain>
</file>

<file path=xl/sharedStrings.xml><?xml version="1.0" encoding="utf-8"?>
<sst xmlns="http://schemas.openxmlformats.org/spreadsheetml/2006/main" count="212" uniqueCount="162">
  <si>
    <t>UCA</t>
  </si>
  <si>
    <t>UC</t>
  </si>
  <si>
    <t>UP</t>
  </si>
  <si>
    <t>Ra1</t>
  </si>
  <si>
    <t>Ra2</t>
  </si>
  <si>
    <t>ZB</t>
  </si>
  <si>
    <t>UNIDAD</t>
  </si>
  <si>
    <t>PARÁMETRO</t>
  </si>
  <si>
    <t>VALOR</t>
  </si>
  <si>
    <t>SÍMBOLO</t>
  </si>
  <si>
    <t>FUENTES Y ACLARACIONES</t>
  </si>
  <si>
    <t>RT-MAX</t>
  </si>
  <si>
    <t>-</t>
  </si>
  <si>
    <t>Reactancia equivalente</t>
  </si>
  <si>
    <t>XLTH</t>
  </si>
  <si>
    <t>[kV]</t>
  </si>
  <si>
    <t>Un</t>
  </si>
  <si>
    <t>Tensión nominal</t>
  </si>
  <si>
    <t>Según CTE de compañía</t>
  </si>
  <si>
    <r>
      <t>[</t>
    </r>
    <r>
      <rPr>
        <sz val="11"/>
        <color theme="1"/>
        <rFont val="Aptos Narrow"/>
        <family val="2"/>
      </rPr>
      <t>Ω</t>
    </r>
    <r>
      <rPr>
        <sz val="11"/>
        <color theme="1"/>
        <rFont val="Abadi"/>
        <family val="2"/>
      </rPr>
      <t>]</t>
    </r>
  </si>
  <si>
    <t>[V]</t>
  </si>
  <si>
    <r>
      <t>[</t>
    </r>
    <r>
      <rPr>
        <sz val="11"/>
        <color theme="1"/>
        <rFont val="Aptos Narrow"/>
        <family val="2"/>
      </rPr>
      <t>Ωm</t>
    </r>
    <r>
      <rPr>
        <sz val="11"/>
        <color theme="1"/>
        <rFont val="Abadi"/>
        <family val="2"/>
      </rPr>
      <t>]</t>
    </r>
  </si>
  <si>
    <t>Resistividad del acerado perimetral</t>
  </si>
  <si>
    <t>Resistividad del terreno</t>
  </si>
  <si>
    <t>Tensión de contacto aplicada admisible</t>
  </si>
  <si>
    <t>Resistencia equivalente del calzado de un pie</t>
  </si>
  <si>
    <t>ρs</t>
  </si>
  <si>
    <t>ρ*s</t>
  </si>
  <si>
    <t>Impedancia del cuerpo humano</t>
  </si>
  <si>
    <t>Máxima tensión de contacto admisible</t>
  </si>
  <si>
    <t>Fórmula 2 - MT 2.11.34</t>
  </si>
  <si>
    <t>Fórmula 3 - MT 2.11.34</t>
  </si>
  <si>
    <t>Fórmula 4 - MT 2.11.34</t>
  </si>
  <si>
    <t>Valor máximo de la resistencia a tierra</t>
  </si>
  <si>
    <t>Configuración puesta a tierra</t>
  </si>
  <si>
    <t>[Ω/(Ωm)]</t>
  </si>
  <si>
    <t>[V/(A·Ωm)]</t>
  </si>
  <si>
    <t>Kr</t>
  </si>
  <si>
    <t>Kp.t-t</t>
  </si>
  <si>
    <t>Kp.a-t</t>
  </si>
  <si>
    <t>ρmax</t>
  </si>
  <si>
    <t>Kr'</t>
  </si>
  <si>
    <t>Resistencia de la puesta a tierra de herrajes</t>
  </si>
  <si>
    <t>Paralelo de las resistencias de los centros</t>
  </si>
  <si>
    <t>RTOT</t>
  </si>
  <si>
    <t>RT</t>
  </si>
  <si>
    <t>Resistencia de la puesta a tierra de las pantallas</t>
  </si>
  <si>
    <t>Rpant</t>
  </si>
  <si>
    <t>Número de centros conectados a través de las pantallas</t>
  </si>
  <si>
    <t>N</t>
  </si>
  <si>
    <t>[u]</t>
  </si>
  <si>
    <t>I'1Fp</t>
  </si>
  <si>
    <t>[A]</t>
  </si>
  <si>
    <t>rE</t>
  </si>
  <si>
    <t>[-]</t>
  </si>
  <si>
    <t>Relación entre las resistencias</t>
  </si>
  <si>
    <t>Intensidad de la corriente de defecto a tierra</t>
  </si>
  <si>
    <t>UPA</t>
  </si>
  <si>
    <t>Intensidad máxima de la corriente de defecto a tierra</t>
  </si>
  <si>
    <t>IE</t>
  </si>
  <si>
    <t>Tensión de defecto a tierra</t>
  </si>
  <si>
    <t>Tensión de paso aplicada admisible</t>
  </si>
  <si>
    <t>Duración del defecto</t>
  </si>
  <si>
    <t>tF</t>
  </si>
  <si>
    <t>[s]</t>
  </si>
  <si>
    <t>UPA'</t>
  </si>
  <si>
    <t>RESULTADO</t>
  </si>
  <si>
    <t>VERIFICACIÓN</t>
  </si>
  <si>
    <t>Resistividad máxima admitida</t>
  </si>
  <si>
    <t>Resultado de [Kr · ρs]</t>
  </si>
  <si>
    <t>Resultado de [Kr' · ρs / N]</t>
  </si>
  <si>
    <t>Resultado de [RT·Rpant / (RT + Rpant)]</t>
  </si>
  <si>
    <t>Resultado de [RTOT / RT]</t>
  </si>
  <si>
    <t>Tabla 6 - MT 2.11.34</t>
  </si>
  <si>
    <t>Resultado de [rE · I'1Fp]</t>
  </si>
  <si>
    <t>UD</t>
  </si>
  <si>
    <t>Resultado de [Kp.t-t · ρs · IE]</t>
  </si>
  <si>
    <t>Resultado de [RT · IE]</t>
  </si>
  <si>
    <t>Criterio apartado 5.3.4.2 - MT 2.11.34</t>
  </si>
  <si>
    <t>Resultado de [3 · ρs]</t>
  </si>
  <si>
    <t>Resultado de [3 · ρ*s]</t>
  </si>
  <si>
    <t>Configuración puesta a tierra subestación de cabecera</t>
  </si>
  <si>
    <t>Máxima tensión de paso admisible en el exterior</t>
  </si>
  <si>
    <t>Máxima tensión de paso admisible en el acceso</t>
  </si>
  <si>
    <r>
      <t xml:space="preserve">Resistividad del terreno: ρs </t>
    </r>
    <r>
      <rPr>
        <sz val="11"/>
        <color theme="1"/>
        <rFont val="Aptos Narrow"/>
        <family val="2"/>
      </rPr>
      <t>≤</t>
    </r>
    <r>
      <rPr>
        <sz val="11"/>
        <color theme="1"/>
        <rFont val="Abadi"/>
        <family val="2"/>
      </rPr>
      <t xml:space="preserve"> ρmax</t>
    </r>
  </si>
  <si>
    <t>D</t>
  </si>
  <si>
    <t>[m]</t>
  </si>
  <si>
    <t>Datos introducidos por el proyectista en base a las características de la instalación</t>
  </si>
  <si>
    <t>Resultados logrados en apartados anteriores</t>
  </si>
  <si>
    <t>El parámetro comprobado CUMPLE los límites normativos</t>
  </si>
  <si>
    <t>El parámetro comprobado NO CUMPLE los límites normativos</t>
  </si>
  <si>
    <t>LEYENDA DE COLORES</t>
  </si>
  <si>
    <t>Datos tomados del propio emplazamiento</t>
  </si>
  <si>
    <t>Tensión de paso acceso aplicada a una persona</t>
  </si>
  <si>
    <t>Tensión de paso exterior aplicada a una persona</t>
  </si>
  <si>
    <t>No aplica en el proyecto considerado</t>
  </si>
  <si>
    <t>Tensión de paso en el exterior: UPA' ≤ UPA</t>
  </si>
  <si>
    <t>UP.ACC</t>
  </si>
  <si>
    <t>UP'</t>
  </si>
  <si>
    <t>UP.ACC'</t>
  </si>
  <si>
    <t>UPA.ACC'</t>
  </si>
  <si>
    <t>Tensión de paso en el acceso: UPA.ACC' ≤ UPA</t>
  </si>
  <si>
    <r>
      <t xml:space="preserve">Densidad de corriente: IE/50 </t>
    </r>
    <r>
      <rPr>
        <sz val="11"/>
        <color theme="1"/>
        <rFont val="Aptos Narrow"/>
        <family val="2"/>
      </rPr>
      <t>≤</t>
    </r>
    <r>
      <rPr>
        <sz val="11"/>
        <color theme="1"/>
        <rFont val="Abadi"/>
        <family val="2"/>
      </rPr>
      <t xml:space="preserve"> 160</t>
    </r>
  </si>
  <si>
    <t>En función de "tF" según la
Tabla/Figura 1 - ITC-RAT 13</t>
  </si>
  <si>
    <t>Resistencia del contacto con el terreno de un pie</t>
  </si>
  <si>
    <t>Resistencia del contacto con el acerado de un pie</t>
  </si>
  <si>
    <t>Ra2*</t>
  </si>
  <si>
    <t>Estimada según las características del
terreno y/o mediciones in-situ</t>
  </si>
  <si>
    <t>Separación necesaria con las tierras de BT y servicio</t>
  </si>
  <si>
    <t>Tensión de paso en el acceso</t>
  </si>
  <si>
    <t>Tensión de paso en el exterior</t>
  </si>
  <si>
    <t>0) CONDICIONES GENERALES DE DISEÑO DE LA INSTALACIÓN</t>
  </si>
  <si>
    <t>Resultado de [Kp.a-t · ρs · IE]</t>
  </si>
  <si>
    <t>Resultado de [UP.ACC'/(1 + (2·Ra1+Ra2+Ra2*)/ZB)]</t>
  </si>
  <si>
    <t>Resultado de
[UP'/(1 + (2·Ra1+2·Ra2)/ZB)]</t>
  </si>
  <si>
    <t>[Ω]</t>
  </si>
  <si>
    <r>
      <t>[</t>
    </r>
    <r>
      <rPr>
        <sz val="11"/>
        <color theme="1"/>
        <rFont val="Aptos Narrow"/>
        <family val="2"/>
      </rPr>
      <t>A/mm</t>
    </r>
    <r>
      <rPr>
        <sz val="11"/>
        <color theme="1"/>
        <rFont val="Calibri"/>
        <family val="2"/>
      </rPr>
      <t>²</t>
    </r>
    <r>
      <rPr>
        <sz val="11"/>
        <color theme="1"/>
        <rFont val="Abadi"/>
        <family val="2"/>
      </rPr>
      <t>]</t>
    </r>
  </si>
  <si>
    <t>COMPROBACIÓN</t>
  </si>
  <si>
    <t>5) REVISIÓN DE LOS RESULTADOS</t>
  </si>
  <si>
    <t>Parámetros fijos establecidos en la normativa (MT 2.11.33/34)</t>
  </si>
  <si>
    <r>
      <t xml:space="preserve">- El suelo y el acerado del centro contarán con un mallazo de </t>
    </r>
    <r>
      <rPr>
        <sz val="11"/>
        <color theme="1"/>
        <rFont val="Aptos Narrow"/>
        <family val="2"/>
      </rPr>
      <t>≥</t>
    </r>
    <r>
      <rPr>
        <sz val="11"/>
        <color theme="1"/>
        <rFont val="Abadi"/>
        <family val="2"/>
      </rPr>
      <t xml:space="preserve"> ø4 [mm] y  </t>
    </r>
    <r>
      <rPr>
        <sz val="11"/>
        <color theme="1"/>
        <rFont val="Aptos Narrow"/>
        <family val="2"/>
      </rPr>
      <t>≤</t>
    </r>
    <r>
      <rPr>
        <sz val="11"/>
        <color theme="1"/>
        <rFont val="Abadi"/>
        <family val="2"/>
      </rPr>
      <t xml:space="preserve"> 30x30 [cm] cubierto por mínimo 10 [cm] de hormigón y puesto a tierra en dos puntos.</t>
    </r>
  </si>
  <si>
    <t>Elegido por el proyectista según las
caracteríticas del centro de MT</t>
  </si>
  <si>
    <t>MÁXIMO ADMITIDO</t>
  </si>
  <si>
    <t>3) CÁLCULO DE LAS TENSIONES DE PASO FUERA DEL CENTRO Y EN SU ACCESO</t>
  </si>
  <si>
    <t>- La profundidad será de al menos 80 [cm] si la tensión nominal supera los 20 [kV] y de 100 [cm] para los centros subterráneos independientemente de la tensión.</t>
  </si>
  <si>
    <t>- Las tapas, puertas y rejillas que den al exterior del centro se conectarán a la puesta a tierra excepto en edificios de otros usos, en cuyo caso estarán aisladas.</t>
  </si>
  <si>
    <t>- Los electrodos serán picas de acero cobrizado de ø14x2000 [mm] que se enterrarán como mínimo a 50 [cm] de profundidad y a 100 [cm] de las paredes del centro.</t>
  </si>
  <si>
    <t>- La configuración en hilera, ya sea para la tierra de servicio o de refuerzo de herrajes, requiere una separación mínima entre picas de 3 [m] (1,5 veces su longitud).</t>
  </si>
  <si>
    <t>- Las cajas de PAT y cuadros de BT tendrán a priori un aislamiento de 10 [kV], salvo en centros de abonado cuando la tensión de defecto (UD) no supere 1 [kV].</t>
  </si>
  <si>
    <r>
      <rPr>
        <b/>
        <sz val="11"/>
        <color theme="1"/>
        <rFont val="Abadi"/>
        <family val="2"/>
      </rPr>
      <t>NOTA</t>
    </r>
    <r>
      <rPr>
        <sz val="11"/>
        <color theme="1"/>
        <rFont val="Abadi"/>
        <family val="2"/>
      </rPr>
      <t>: si fuera necesaria la tierra de servicio, su configuración será tipo 5/32, en el caso de superar los 37 [</t>
    </r>
    <r>
      <rPr>
        <sz val="11"/>
        <color theme="1"/>
        <rFont val="Aptos Narrow"/>
        <family val="2"/>
      </rPr>
      <t>Ω</t>
    </r>
    <r>
      <rPr>
        <sz val="11"/>
        <color theme="1"/>
        <rFont val="Abadi"/>
        <family val="2"/>
      </rPr>
      <t>], se alargaría la hilera hasta alcanzar ese valor.</t>
    </r>
  </si>
  <si>
    <r>
      <rPr>
        <b/>
        <sz val="11"/>
        <color theme="1"/>
        <rFont val="Abadi"/>
        <family val="2"/>
      </rPr>
      <t>NOTA</t>
    </r>
    <r>
      <rPr>
        <sz val="11"/>
        <color theme="1"/>
        <rFont val="Abadi"/>
        <family val="2"/>
      </rPr>
      <t>: las tensiones de contacto en el exterior de contacto/paso en el interior se consideran nulas por las medidas descritas en el apartado 0).</t>
    </r>
  </si>
  <si>
    <t>Autor: ADG, "Ingeniero Solitario", Septiembre 2024</t>
  </si>
  <si>
    <t>[I'1Fp · tF]</t>
  </si>
  <si>
    <t>Tabla 4 - MT 2.11.33</t>
  </si>
  <si>
    <t>[A · s]</t>
  </si>
  <si>
    <t>Característica de actuación de las protecciones</t>
  </si>
  <si>
    <t>C.A.P</t>
  </si>
  <si>
    <t>Resultado de [C.A.P / I'1Fp]</t>
  </si>
  <si>
    <t>Tabla 1 - ITC-RAT 13</t>
  </si>
  <si>
    <t>2) CONFIGURACIÓN DEL SISTEMA Y ESTIMACIÓN DE LA INTENSIDAD DE DEFECTO</t>
  </si>
  <si>
    <t>Coeficiente de resistencia de puesta a tierra</t>
  </si>
  <si>
    <t>Coeficiente de resistencia de las pantallas</t>
  </si>
  <si>
    <t>- El centro se rodeará por un acerado perimetral de hormigón de al menos 1,20 [m] de ancho y 15 [cm] de grosor excepto en edificios de otros usos.</t>
  </si>
  <si>
    <t>Según CTE de compañía y visita de
replanteo, se considera igual a 1 en
el caso de derivación desde apoyo</t>
  </si>
  <si>
    <t>Tablas del Anexo I - MT 2.11.33</t>
  </si>
  <si>
    <t>Tabla 5 - MT 2.11.33</t>
  </si>
  <si>
    <t>Criterio apartado 5.4.2 - MT 2.11.33</t>
  </si>
  <si>
    <t>Tabla 5 - MT 2.11.33 (caso más
desfavorable para Un o según CTE)</t>
  </si>
  <si>
    <t>Depende de Un y la conexión de las
 pantallas (Tabla 4 - MT 2.11.33)</t>
  </si>
  <si>
    <t>- En el caso particular de la puesta a tierra de servicio (del neutro), la 1ª pica se conectará al CT con cable aislado de 0,6/1 [kV] protegido mediante tubo rígido.</t>
  </si>
  <si>
    <t>1) DATOS BÁSICOS DE PARTIDA</t>
  </si>
  <si>
    <t>4) OBTENCIÓN DE LOS VALORES MÁXIMOS ADMISIBLES SEGÚN NORMATIVA</t>
  </si>
  <si>
    <r>
      <t>- Las picas y las cajas de seccionamiento se unirán entre sí mediante cable desnudo de cobre de 50 [mm</t>
    </r>
    <r>
      <rPr>
        <sz val="11"/>
        <color theme="1"/>
        <rFont val="Calibri"/>
        <family val="2"/>
      </rPr>
      <t>²</t>
    </r>
    <r>
      <rPr>
        <sz val="11"/>
        <color theme="1"/>
        <rFont val="Abadi"/>
        <family val="2"/>
      </rPr>
      <t>], que tiene una densidad de corriente límite de 160 [A/mm</t>
    </r>
    <r>
      <rPr>
        <sz val="11"/>
        <color theme="1"/>
        <rFont val="Calibri"/>
        <family val="2"/>
      </rPr>
      <t>²</t>
    </r>
    <r>
      <rPr>
        <sz val="11"/>
        <color theme="1"/>
        <rFont val="Abadi"/>
        <family val="2"/>
      </rPr>
      <t>].</t>
    </r>
  </si>
  <si>
    <t>Coeficiente tensión de paso en el exterior</t>
  </si>
  <si>
    <t>Coeficiente tensión de paso en el acceso</t>
  </si>
  <si>
    <t>Resistencia de la puesta a tierra: RT ≤ RT-MAX</t>
  </si>
  <si>
    <t>Fórmula apartado
5.4.4 - MT 2.11.33</t>
  </si>
  <si>
    <t>Tensión de defecto en la instalación: UD ≤ Aislamiento BT</t>
  </si>
  <si>
    <t>Resultados de aplicar fórmulas de la normativa (MT 2.11.33/34 e ITC-RAT 13)</t>
  </si>
  <si>
    <t>Tabla 6 - MT 2.11.33/34</t>
  </si>
  <si>
    <r>
      <t xml:space="preserve">Apartado 5.4.2 - MT 2.11.33:
resultado de [ρs · IE / (π · 2000),
es nula para UD </t>
    </r>
    <r>
      <rPr>
        <sz val="11"/>
        <color theme="1"/>
        <rFont val="Aptos Narrow"/>
        <family val="2"/>
      </rPr>
      <t>≤</t>
    </r>
    <r>
      <rPr>
        <sz val="11"/>
        <color theme="1"/>
        <rFont val="Abadi"/>
        <family val="2"/>
      </rPr>
      <t xml:space="preserve"> 1 [kV]</t>
    </r>
  </si>
  <si>
    <t>Resultado de [10 · UCA]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</si>
</sst>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badi"/>
      <family val="2"/>
    </font>
    <font>
      <sz val="11"/>
      <color theme="1"/>
      <name val="Aptos Narrow"/>
      <family val="2"/>
    </font>
    <font>
      <sz val="11"/>
      <color theme="0"/>
      <name val="Abadi"/>
      <family val="2"/>
    </font>
    <font>
      <sz val="11"/>
      <color theme="1"/>
      <name val="Calibri"/>
      <family val="2"/>
    </font>
    <font>
      <b/>
      <sz val="11"/>
      <color theme="1"/>
      <name val="Abad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1" fontId="1" fillId="4" borderId="1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10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1" xfId="0" quotePrefix="1" applyFont="1" applyFill="1" applyBorder="1" applyAlignment="1">
      <alignment horizontal="left" vertical="center"/>
    </xf>
    <xf numFmtId="0" fontId="1" fillId="2" borderId="0" xfId="0" quotePrefix="1" applyFont="1" applyFill="1" applyAlignment="1">
      <alignment horizontal="left" vertical="center"/>
    </xf>
    <xf numFmtId="0" fontId="1" fillId="2" borderId="12" xfId="0" quotePrefix="1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9" xfId="0" quotePrefix="1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quotePrefix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theme="1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3"/>
  <sheetViews>
    <sheetView tabSelected="1" view="pageBreakPreview" zoomScaleNormal="100" zoomScaleSheetLayoutView="100" workbookViewId="0">
      <selection activeCell="E2" sqref="E2"/>
    </sheetView>
  </sheetViews>
  <sheetFormatPr baseColWidth="10" defaultColWidth="8.88671875" defaultRowHeight="14.4" x14ac:dyDescent="0.3"/>
  <cols>
    <col min="1" max="1" width="50.77734375" customWidth="1"/>
    <col min="2" max="3" width="15.77734375" customWidth="1"/>
    <col min="4" max="4" width="25.77734375" customWidth="1"/>
    <col min="5" max="5" width="35.77734375" customWidth="1"/>
    <col min="6" max="105" width="10.77734375" customWidth="1"/>
  </cols>
  <sheetData>
    <row r="1" spans="1:5" s="1" customFormat="1" ht="13.8" x14ac:dyDescent="0.3">
      <c r="A1" s="46" t="s">
        <v>91</v>
      </c>
      <c r="B1" s="46"/>
      <c r="C1" s="46"/>
      <c r="D1" s="46"/>
      <c r="E1" s="46"/>
    </row>
    <row r="2" spans="1:5" s="1" customFormat="1" ht="13.8" x14ac:dyDescent="0.3">
      <c r="A2" s="47" t="s">
        <v>87</v>
      </c>
      <c r="B2" s="47"/>
      <c r="C2" s="47"/>
      <c r="D2" s="47"/>
      <c r="E2" s="2"/>
    </row>
    <row r="3" spans="1:5" s="1" customFormat="1" ht="13.8" x14ac:dyDescent="0.3">
      <c r="A3" s="47" t="s">
        <v>119</v>
      </c>
      <c r="B3" s="47"/>
      <c r="C3" s="47"/>
      <c r="D3" s="47"/>
      <c r="E3" s="6"/>
    </row>
    <row r="4" spans="1:5" s="1" customFormat="1" ht="13.8" x14ac:dyDescent="0.3">
      <c r="A4" s="47" t="s">
        <v>158</v>
      </c>
      <c r="B4" s="47"/>
      <c r="C4" s="47"/>
      <c r="D4" s="47"/>
      <c r="E4" s="4"/>
    </row>
    <row r="5" spans="1:5" s="1" customFormat="1" ht="13.8" x14ac:dyDescent="0.3">
      <c r="A5" s="47" t="s">
        <v>88</v>
      </c>
      <c r="B5" s="47"/>
      <c r="C5" s="47"/>
      <c r="D5" s="47"/>
      <c r="E5" s="30"/>
    </row>
    <row r="6" spans="1:5" s="1" customFormat="1" ht="13.8" x14ac:dyDescent="0.3">
      <c r="A6" s="48" t="s">
        <v>92</v>
      </c>
      <c r="B6" s="49"/>
      <c r="C6" s="49"/>
      <c r="D6" s="50"/>
      <c r="E6" s="28"/>
    </row>
    <row r="7" spans="1:5" s="1" customFormat="1" ht="13.8" x14ac:dyDescent="0.3">
      <c r="A7" s="47" t="s">
        <v>89</v>
      </c>
      <c r="B7" s="47"/>
      <c r="C7" s="47"/>
      <c r="D7" s="47"/>
      <c r="E7" s="25"/>
    </row>
    <row r="8" spans="1:5" s="1" customFormat="1" ht="13.8" x14ac:dyDescent="0.3">
      <c r="A8" s="47" t="s">
        <v>90</v>
      </c>
      <c r="B8" s="47"/>
      <c r="C8" s="47"/>
      <c r="D8" s="47"/>
      <c r="E8" s="18"/>
    </row>
    <row r="9" spans="1:5" s="1" customFormat="1" ht="13.8" x14ac:dyDescent="0.3">
      <c r="A9" s="47" t="s">
        <v>95</v>
      </c>
      <c r="B9" s="47"/>
      <c r="C9" s="47"/>
      <c r="D9" s="47"/>
      <c r="E9" s="34"/>
    </row>
    <row r="10" spans="1:5" s="1" customFormat="1" ht="13.8" x14ac:dyDescent="0.3"/>
    <row r="11" spans="1:5" s="1" customFormat="1" ht="13.8" x14ac:dyDescent="0.3">
      <c r="A11" s="56" t="s">
        <v>111</v>
      </c>
      <c r="B11" s="56"/>
      <c r="C11" s="56"/>
      <c r="D11" s="56"/>
      <c r="E11" s="56"/>
    </row>
    <row r="12" spans="1:5" s="1" customFormat="1" ht="13.8" x14ac:dyDescent="0.3">
      <c r="A12" s="57" t="s">
        <v>126</v>
      </c>
      <c r="B12" s="58"/>
      <c r="C12" s="58"/>
      <c r="D12" s="58"/>
      <c r="E12" s="59"/>
    </row>
    <row r="13" spans="1:5" s="1" customFormat="1" ht="13.8" x14ac:dyDescent="0.3">
      <c r="A13" s="52" t="s">
        <v>124</v>
      </c>
      <c r="B13" s="60"/>
      <c r="C13" s="60"/>
      <c r="D13" s="60"/>
      <c r="E13" s="61"/>
    </row>
    <row r="14" spans="1:5" s="1" customFormat="1" x14ac:dyDescent="0.3">
      <c r="A14" s="52" t="s">
        <v>152</v>
      </c>
      <c r="B14" s="60"/>
      <c r="C14" s="60"/>
      <c r="D14" s="60"/>
      <c r="E14" s="61"/>
    </row>
    <row r="15" spans="1:5" s="1" customFormat="1" ht="13.8" x14ac:dyDescent="0.3">
      <c r="A15" s="52" t="s">
        <v>149</v>
      </c>
      <c r="B15" s="53"/>
      <c r="C15" s="53"/>
      <c r="D15" s="53"/>
      <c r="E15" s="54"/>
    </row>
    <row r="16" spans="1:5" s="1" customFormat="1" ht="13.8" x14ac:dyDescent="0.3">
      <c r="A16" s="52" t="s">
        <v>127</v>
      </c>
      <c r="B16" s="53"/>
      <c r="C16" s="53"/>
      <c r="D16" s="53"/>
      <c r="E16" s="54"/>
    </row>
    <row r="17" spans="1:5" s="1" customFormat="1" ht="13.8" x14ac:dyDescent="0.3">
      <c r="A17" s="52" t="s">
        <v>125</v>
      </c>
      <c r="B17" s="60"/>
      <c r="C17" s="60"/>
      <c r="D17" s="60"/>
      <c r="E17" s="61"/>
    </row>
    <row r="18" spans="1:5" s="1" customFormat="1" ht="13.8" x14ac:dyDescent="0.3">
      <c r="A18" s="52" t="s">
        <v>142</v>
      </c>
      <c r="B18" s="60"/>
      <c r="C18" s="60"/>
      <c r="D18" s="60"/>
      <c r="E18" s="61"/>
    </row>
    <row r="19" spans="1:5" s="1" customFormat="1" x14ac:dyDescent="0.3">
      <c r="A19" s="52" t="s">
        <v>120</v>
      </c>
      <c r="B19" s="60"/>
      <c r="C19" s="60"/>
      <c r="D19" s="60"/>
      <c r="E19" s="61"/>
    </row>
    <row r="20" spans="1:5" s="1" customFormat="1" ht="13.8" x14ac:dyDescent="0.3">
      <c r="A20" s="62" t="s">
        <v>128</v>
      </c>
      <c r="B20" s="63"/>
      <c r="C20" s="63"/>
      <c r="D20" s="63"/>
      <c r="E20" s="64"/>
    </row>
    <row r="21" spans="1:5" s="1" customFormat="1" ht="13.8" x14ac:dyDescent="0.3"/>
    <row r="22" spans="1:5" s="1" customFormat="1" ht="13.8" x14ac:dyDescent="0.3">
      <c r="A22" s="46" t="s">
        <v>150</v>
      </c>
      <c r="B22" s="46"/>
      <c r="C22" s="46"/>
      <c r="D22" s="46"/>
      <c r="E22" s="46"/>
    </row>
    <row r="23" spans="1:5" s="1" customFormat="1" ht="13.8" x14ac:dyDescent="0.3">
      <c r="A23" s="3" t="s">
        <v>7</v>
      </c>
      <c r="B23" s="3" t="s">
        <v>9</v>
      </c>
      <c r="C23" s="3" t="s">
        <v>6</v>
      </c>
      <c r="D23" s="3" t="s">
        <v>8</v>
      </c>
      <c r="E23" s="3" t="s">
        <v>10</v>
      </c>
    </row>
    <row r="24" spans="1:5" s="1" customFormat="1" ht="13.8" x14ac:dyDescent="0.3">
      <c r="A24" s="13" t="s">
        <v>17</v>
      </c>
      <c r="B24" s="13" t="s">
        <v>16</v>
      </c>
      <c r="C24" s="13" t="s">
        <v>15</v>
      </c>
      <c r="D24" s="2"/>
      <c r="E24" s="13" t="s">
        <v>18</v>
      </c>
    </row>
    <row r="25" spans="1:5" s="1" customFormat="1" ht="27.6" x14ac:dyDescent="0.3">
      <c r="A25" s="13" t="s">
        <v>81</v>
      </c>
      <c r="B25" s="13" t="s">
        <v>12</v>
      </c>
      <c r="C25" s="13" t="s">
        <v>12</v>
      </c>
      <c r="D25" s="2"/>
      <c r="E25" s="14" t="s">
        <v>147</v>
      </c>
    </row>
    <row r="26" spans="1:5" s="1" customFormat="1" ht="41.4" x14ac:dyDescent="0.3">
      <c r="A26" s="14" t="s">
        <v>48</v>
      </c>
      <c r="B26" s="13" t="s">
        <v>49</v>
      </c>
      <c r="C26" s="13" t="s">
        <v>50</v>
      </c>
      <c r="D26" s="28"/>
      <c r="E26" s="14" t="s">
        <v>143</v>
      </c>
    </row>
    <row r="27" spans="1:5" s="1" customFormat="1" ht="15" thickBot="1" x14ac:dyDescent="0.35">
      <c r="A27" s="15" t="s">
        <v>13</v>
      </c>
      <c r="B27" s="15" t="s">
        <v>14</v>
      </c>
      <c r="C27" s="15" t="s">
        <v>19</v>
      </c>
      <c r="D27" s="42"/>
      <c r="E27" s="15" t="s">
        <v>145</v>
      </c>
    </row>
    <row r="28" spans="1:5" s="1" customFormat="1" ht="27.6" x14ac:dyDescent="0.3">
      <c r="A28" s="16" t="s">
        <v>23</v>
      </c>
      <c r="B28" s="16" t="s">
        <v>26</v>
      </c>
      <c r="C28" s="16" t="s">
        <v>21</v>
      </c>
      <c r="D28" s="29"/>
      <c r="E28" s="17" t="s">
        <v>107</v>
      </c>
    </row>
    <row r="29" spans="1:5" s="1" customFormat="1" x14ac:dyDescent="0.3">
      <c r="A29" s="13" t="s">
        <v>22</v>
      </c>
      <c r="B29" s="13" t="s">
        <v>27</v>
      </c>
      <c r="C29" s="13" t="s">
        <v>21</v>
      </c>
      <c r="D29" s="6">
        <v>3000</v>
      </c>
      <c r="E29" s="13" t="s">
        <v>146</v>
      </c>
    </row>
    <row r="30" spans="1:5" s="1" customFormat="1" ht="13.8" x14ac:dyDescent="0.3"/>
    <row r="31" spans="1:5" s="1" customFormat="1" ht="13.8" x14ac:dyDescent="0.3">
      <c r="A31" s="46" t="s">
        <v>139</v>
      </c>
      <c r="B31" s="46"/>
      <c r="C31" s="46"/>
      <c r="D31" s="46"/>
      <c r="E31" s="46"/>
    </row>
    <row r="32" spans="1:5" s="1" customFormat="1" ht="13.8" x14ac:dyDescent="0.3">
      <c r="A32" s="3" t="s">
        <v>7</v>
      </c>
      <c r="B32" s="3" t="s">
        <v>9</v>
      </c>
      <c r="C32" s="3" t="s">
        <v>6</v>
      </c>
      <c r="D32" s="3" t="s">
        <v>8</v>
      </c>
      <c r="E32" s="3" t="s">
        <v>10</v>
      </c>
    </row>
    <row r="33" spans="1:5" s="1" customFormat="1" ht="27.6" x14ac:dyDescent="0.3">
      <c r="A33" s="13" t="s">
        <v>34</v>
      </c>
      <c r="B33" s="13" t="s">
        <v>12</v>
      </c>
      <c r="C33" s="13" t="s">
        <v>12</v>
      </c>
      <c r="D33" s="2"/>
      <c r="E33" s="14" t="s">
        <v>121</v>
      </c>
    </row>
    <row r="34" spans="1:5" s="1" customFormat="1" x14ac:dyDescent="0.3">
      <c r="A34" s="13" t="s">
        <v>68</v>
      </c>
      <c r="B34" s="13" t="s">
        <v>40</v>
      </c>
      <c r="C34" s="13" t="s">
        <v>21</v>
      </c>
      <c r="D34" s="2"/>
      <c r="E34" s="47" t="s">
        <v>144</v>
      </c>
    </row>
    <row r="35" spans="1:5" s="1" customFormat="1" ht="14.4" customHeight="1" x14ac:dyDescent="0.3">
      <c r="A35" s="13" t="s">
        <v>140</v>
      </c>
      <c r="B35" s="13" t="s">
        <v>37</v>
      </c>
      <c r="C35" s="13" t="s">
        <v>35</v>
      </c>
      <c r="D35" s="7"/>
      <c r="E35" s="47"/>
    </row>
    <row r="36" spans="1:5" s="1" customFormat="1" ht="14.4" customHeight="1" x14ac:dyDescent="0.3">
      <c r="A36" s="13" t="s">
        <v>153</v>
      </c>
      <c r="B36" s="13" t="s">
        <v>38</v>
      </c>
      <c r="C36" s="13" t="s">
        <v>36</v>
      </c>
      <c r="D36" s="7"/>
      <c r="E36" s="47"/>
    </row>
    <row r="37" spans="1:5" s="1" customFormat="1" ht="14.4" customHeight="1" x14ac:dyDescent="0.3">
      <c r="A37" s="13" t="s">
        <v>154</v>
      </c>
      <c r="B37" s="13" t="s">
        <v>39</v>
      </c>
      <c r="C37" s="13" t="s">
        <v>36</v>
      </c>
      <c r="D37" s="7"/>
      <c r="E37" s="47"/>
    </row>
    <row r="38" spans="1:5" s="1" customFormat="1" ht="15" customHeight="1" thickBot="1" x14ac:dyDescent="0.35">
      <c r="A38" s="15" t="s">
        <v>141</v>
      </c>
      <c r="B38" s="15" t="s">
        <v>41</v>
      </c>
      <c r="C38" s="15" t="s">
        <v>35</v>
      </c>
      <c r="D38" s="24">
        <f>IF(D26&gt;1,0.088,0.128)</f>
        <v>0.128</v>
      </c>
      <c r="E38" s="55"/>
    </row>
    <row r="39" spans="1:5" s="1" customFormat="1" x14ac:dyDescent="0.3">
      <c r="A39" s="16" t="s">
        <v>42</v>
      </c>
      <c r="B39" s="16" t="s">
        <v>45</v>
      </c>
      <c r="C39" s="16" t="s">
        <v>19</v>
      </c>
      <c r="D39" s="9">
        <f>D35*D28</f>
        <v>0</v>
      </c>
      <c r="E39" s="17" t="s">
        <v>69</v>
      </c>
    </row>
    <row r="40" spans="1:5" s="1" customFormat="1" x14ac:dyDescent="0.3">
      <c r="A40" s="13" t="s">
        <v>46</v>
      </c>
      <c r="B40" s="13" t="s">
        <v>47</v>
      </c>
      <c r="C40" s="13" t="s">
        <v>19</v>
      </c>
      <c r="D40" s="8">
        <f>IFERROR(D28*D38/D26,0)</f>
        <v>0</v>
      </c>
      <c r="E40" s="13" t="s">
        <v>70</v>
      </c>
    </row>
    <row r="41" spans="1:5" s="1" customFormat="1" x14ac:dyDescent="0.3">
      <c r="A41" s="13" t="s">
        <v>43</v>
      </c>
      <c r="B41" s="13" t="s">
        <v>44</v>
      </c>
      <c r="C41" s="13" t="s">
        <v>19</v>
      </c>
      <c r="D41" s="8">
        <f>IFERROR(D40*D39/(D39+D40),0)</f>
        <v>0</v>
      </c>
      <c r="E41" s="13" t="s">
        <v>71</v>
      </c>
    </row>
    <row r="42" spans="1:5" s="1" customFormat="1" thickBot="1" x14ac:dyDescent="0.35">
      <c r="A42" s="15" t="s">
        <v>55</v>
      </c>
      <c r="B42" s="15" t="s">
        <v>53</v>
      </c>
      <c r="C42" s="15" t="s">
        <v>54</v>
      </c>
      <c r="D42" s="12">
        <f>IFERROR(D41/D39,0)</f>
        <v>0</v>
      </c>
      <c r="E42" s="15" t="s">
        <v>72</v>
      </c>
    </row>
    <row r="43" spans="1:5" s="1" customFormat="1" ht="27.6" x14ac:dyDescent="0.3">
      <c r="A43" s="16" t="s">
        <v>58</v>
      </c>
      <c r="B43" s="16" t="s">
        <v>51</v>
      </c>
      <c r="C43" s="16" t="s">
        <v>52</v>
      </c>
      <c r="D43" s="11">
        <f>IFERROR(1.1*D24/(D42*SQRT(3)*SQRT(D39^2+(D27/D42)^2))*1000,0)</f>
        <v>0</v>
      </c>
      <c r="E43" s="17" t="s">
        <v>156</v>
      </c>
    </row>
    <row r="44" spans="1:5" s="1" customFormat="1" ht="13.8" x14ac:dyDescent="0.3">
      <c r="A44" s="16" t="s">
        <v>135</v>
      </c>
      <c r="B44" s="16" t="s">
        <v>136</v>
      </c>
      <c r="C44" s="16" t="s">
        <v>134</v>
      </c>
      <c r="D44" s="37">
        <f>REFERENCIAS!B3</f>
        <v>400</v>
      </c>
      <c r="E44" s="17" t="s">
        <v>159</v>
      </c>
    </row>
    <row r="45" spans="1:5" s="1" customFormat="1" ht="13.8" x14ac:dyDescent="0.3">
      <c r="A45" s="13" t="s">
        <v>62</v>
      </c>
      <c r="B45" s="13" t="s">
        <v>63</v>
      </c>
      <c r="C45" s="13" t="s">
        <v>64</v>
      </c>
      <c r="D45" s="8">
        <f>IFERROR(D44/D43,0)</f>
        <v>0</v>
      </c>
      <c r="E45" s="13" t="s">
        <v>137</v>
      </c>
    </row>
    <row r="46" spans="1:5" s="1" customFormat="1" thickBot="1" x14ac:dyDescent="0.35">
      <c r="A46" s="15" t="s">
        <v>56</v>
      </c>
      <c r="B46" s="15" t="s">
        <v>59</v>
      </c>
      <c r="C46" s="15" t="s">
        <v>52</v>
      </c>
      <c r="D46" s="23">
        <f>D43*D42</f>
        <v>0</v>
      </c>
      <c r="E46" s="15" t="s">
        <v>74</v>
      </c>
    </row>
    <row r="47" spans="1:5" s="1" customFormat="1" ht="42" x14ac:dyDescent="0.3">
      <c r="A47" s="16" t="s">
        <v>108</v>
      </c>
      <c r="B47" s="16" t="s">
        <v>85</v>
      </c>
      <c r="C47" s="16" t="s">
        <v>86</v>
      </c>
      <c r="D47" s="9">
        <f>D$28*D$46/(PI()*2000)*IF(D46*D39&lt;=1000,0,1)</f>
        <v>0</v>
      </c>
      <c r="E47" s="17" t="s">
        <v>160</v>
      </c>
    </row>
    <row r="48" spans="1:5" s="1" customFormat="1" x14ac:dyDescent="0.3">
      <c r="A48" s="51" t="s">
        <v>129</v>
      </c>
      <c r="B48" s="51"/>
      <c r="C48" s="51"/>
      <c r="D48" s="51"/>
      <c r="E48" s="51"/>
    </row>
    <row r="49" spans="1:5" s="1" customFormat="1" ht="13.8" x14ac:dyDescent="0.3"/>
    <row r="50" spans="1:5" s="1" customFormat="1" ht="13.8" x14ac:dyDescent="0.3">
      <c r="A50" s="46" t="s">
        <v>123</v>
      </c>
      <c r="B50" s="46"/>
      <c r="C50" s="46"/>
      <c r="D50" s="46"/>
      <c r="E50" s="46"/>
    </row>
    <row r="51" spans="1:5" s="1" customFormat="1" ht="13.8" x14ac:dyDescent="0.3">
      <c r="A51" s="3" t="s">
        <v>7</v>
      </c>
      <c r="B51" s="3" t="s">
        <v>9</v>
      </c>
      <c r="C51" s="3" t="s">
        <v>6</v>
      </c>
      <c r="D51" s="3" t="s">
        <v>8</v>
      </c>
      <c r="E51" s="3" t="s">
        <v>10</v>
      </c>
    </row>
    <row r="52" spans="1:5" s="1" customFormat="1" ht="13.8" x14ac:dyDescent="0.3">
      <c r="A52" s="13" t="s">
        <v>110</v>
      </c>
      <c r="B52" s="13" t="s">
        <v>98</v>
      </c>
      <c r="C52" s="13" t="s">
        <v>20</v>
      </c>
      <c r="D52" s="5">
        <f>D36*D28*D46</f>
        <v>0</v>
      </c>
      <c r="E52" s="13" t="s">
        <v>76</v>
      </c>
    </row>
    <row r="53" spans="1:5" s="1" customFormat="1" ht="28.2" thickBot="1" x14ac:dyDescent="0.35">
      <c r="A53" s="22" t="s">
        <v>94</v>
      </c>
      <c r="B53" s="15" t="s">
        <v>65</v>
      </c>
      <c r="C53" s="15" t="s">
        <v>20</v>
      </c>
      <c r="D53" s="23">
        <f>D52/(1+(2*D63+6*D28)/D66)</f>
        <v>0</v>
      </c>
      <c r="E53" s="22" t="s">
        <v>114</v>
      </c>
    </row>
    <row r="54" spans="1:5" s="1" customFormat="1" ht="13.8" x14ac:dyDescent="0.3">
      <c r="A54" s="16" t="s">
        <v>109</v>
      </c>
      <c r="B54" s="16" t="s">
        <v>99</v>
      </c>
      <c r="C54" s="16" t="s">
        <v>20</v>
      </c>
      <c r="D54" s="11">
        <f>D28*D37*D46</f>
        <v>0</v>
      </c>
      <c r="E54" s="16" t="s">
        <v>112</v>
      </c>
    </row>
    <row r="55" spans="1:5" s="1" customFormat="1" ht="28.2" thickBot="1" x14ac:dyDescent="0.35">
      <c r="A55" s="22" t="s">
        <v>93</v>
      </c>
      <c r="B55" s="15" t="s">
        <v>100</v>
      </c>
      <c r="C55" s="15" t="s">
        <v>20</v>
      </c>
      <c r="D55" s="23">
        <f>D54/(1+(2*D63+3*D28+3*D29)/D66)</f>
        <v>0</v>
      </c>
      <c r="E55" s="22" t="s">
        <v>113</v>
      </c>
    </row>
    <row r="56" spans="1:5" s="1" customFormat="1" ht="14.4" customHeight="1" x14ac:dyDescent="0.3">
      <c r="A56" s="40" t="s">
        <v>60</v>
      </c>
      <c r="B56" s="40" t="s">
        <v>75</v>
      </c>
      <c r="C56" s="40" t="s">
        <v>20</v>
      </c>
      <c r="D56" s="41">
        <f>D46*D39</f>
        <v>0</v>
      </c>
      <c r="E56" s="40" t="s">
        <v>77</v>
      </c>
    </row>
    <row r="57" spans="1:5" s="1" customFormat="1" ht="13.8" x14ac:dyDescent="0.3">
      <c r="A57" s="46" t="s">
        <v>130</v>
      </c>
      <c r="B57" s="46"/>
      <c r="C57" s="46"/>
      <c r="D57" s="46"/>
      <c r="E57" s="46"/>
    </row>
    <row r="58" spans="1:5" s="1" customFormat="1" ht="13.8" x14ac:dyDescent="0.3"/>
    <row r="59" spans="1:5" s="1" customFormat="1" ht="13.8" x14ac:dyDescent="0.3">
      <c r="A59" s="46" t="s">
        <v>151</v>
      </c>
      <c r="B59" s="46"/>
      <c r="C59" s="46"/>
      <c r="D59" s="46"/>
      <c r="E59" s="46"/>
    </row>
    <row r="60" spans="1:5" s="1" customFormat="1" ht="13.8" x14ac:dyDescent="0.3">
      <c r="A60" s="3" t="s">
        <v>7</v>
      </c>
      <c r="B60" s="3" t="s">
        <v>9</v>
      </c>
      <c r="C60" s="3" t="s">
        <v>6</v>
      </c>
      <c r="D60" s="3" t="s">
        <v>8</v>
      </c>
      <c r="E60" s="3" t="s">
        <v>10</v>
      </c>
    </row>
    <row r="61" spans="1:5" s="1" customFormat="1" ht="27.6" x14ac:dyDescent="0.3">
      <c r="A61" s="13" t="s">
        <v>24</v>
      </c>
      <c r="B61" s="13" t="s">
        <v>0</v>
      </c>
      <c r="C61" s="13" t="s">
        <v>20</v>
      </c>
      <c r="D61" s="6">
        <f>INDEX(REFERENCIAS!A10:B20,MATCH(DATOS!D45,REFERENCIAS!A10:A20,-1),2)</f>
        <v>735</v>
      </c>
      <c r="E61" s="14" t="s">
        <v>103</v>
      </c>
    </row>
    <row r="62" spans="1:5" s="1" customFormat="1" thickBot="1" x14ac:dyDescent="0.35">
      <c r="A62" s="15" t="s">
        <v>61</v>
      </c>
      <c r="B62" s="15" t="s">
        <v>57</v>
      </c>
      <c r="C62" s="15" t="s">
        <v>20</v>
      </c>
      <c r="D62" s="20">
        <f>D61*10</f>
        <v>7350</v>
      </c>
      <c r="E62" s="15" t="s">
        <v>161</v>
      </c>
    </row>
    <row r="63" spans="1:5" s="1" customFormat="1" x14ac:dyDescent="0.3">
      <c r="A63" s="16" t="s">
        <v>25</v>
      </c>
      <c r="B63" s="16" t="s">
        <v>3</v>
      </c>
      <c r="C63" s="16" t="s">
        <v>19</v>
      </c>
      <c r="D63" s="19">
        <v>2000</v>
      </c>
      <c r="E63" s="16" t="s">
        <v>78</v>
      </c>
    </row>
    <row r="64" spans="1:5" s="1" customFormat="1" x14ac:dyDescent="0.3">
      <c r="A64" s="13" t="s">
        <v>104</v>
      </c>
      <c r="B64" s="13" t="s">
        <v>4</v>
      </c>
      <c r="C64" s="13" t="s">
        <v>19</v>
      </c>
      <c r="D64" s="5">
        <f>3*D28</f>
        <v>0</v>
      </c>
      <c r="E64" s="13" t="s">
        <v>79</v>
      </c>
    </row>
    <row r="65" spans="1:5" s="1" customFormat="1" x14ac:dyDescent="0.3">
      <c r="A65" s="13" t="s">
        <v>105</v>
      </c>
      <c r="B65" s="13" t="s">
        <v>106</v>
      </c>
      <c r="C65" s="13" t="s">
        <v>19</v>
      </c>
      <c r="D65" s="5">
        <f>D29*3</f>
        <v>9000</v>
      </c>
      <c r="E65" s="13" t="s">
        <v>80</v>
      </c>
    </row>
    <row r="66" spans="1:5" s="1" customFormat="1" ht="15" thickBot="1" x14ac:dyDescent="0.35">
      <c r="A66" s="15" t="s">
        <v>28</v>
      </c>
      <c r="B66" s="15" t="s">
        <v>5</v>
      </c>
      <c r="C66" s="15" t="s">
        <v>19</v>
      </c>
      <c r="D66" s="10">
        <v>1000</v>
      </c>
      <c r="E66" s="15" t="s">
        <v>78</v>
      </c>
    </row>
    <row r="67" spans="1:5" s="1" customFormat="1" ht="13.8" x14ac:dyDescent="0.3">
      <c r="A67" s="16" t="s">
        <v>29</v>
      </c>
      <c r="B67" s="16" t="s">
        <v>1</v>
      </c>
      <c r="C67" s="16" t="s">
        <v>20</v>
      </c>
      <c r="D67" s="11">
        <f>D61*(1+(D63+D64)/(2*D66))</f>
        <v>1470</v>
      </c>
      <c r="E67" s="16" t="s">
        <v>30</v>
      </c>
    </row>
    <row r="68" spans="1:5" s="1" customFormat="1" ht="13.8" x14ac:dyDescent="0.3">
      <c r="A68" s="13" t="s">
        <v>82</v>
      </c>
      <c r="B68" s="13" t="s">
        <v>2</v>
      </c>
      <c r="C68" s="13" t="s">
        <v>20</v>
      </c>
      <c r="D68" s="5">
        <f>10*D61*(1+(2*D63+2*D64)/D66)</f>
        <v>36750</v>
      </c>
      <c r="E68" s="13" t="s">
        <v>31</v>
      </c>
    </row>
    <row r="69" spans="1:5" s="1" customFormat="1" thickBot="1" x14ac:dyDescent="0.35">
      <c r="A69" s="15" t="s">
        <v>83</v>
      </c>
      <c r="B69" s="15" t="s">
        <v>97</v>
      </c>
      <c r="C69" s="15" t="s">
        <v>20</v>
      </c>
      <c r="D69" s="23">
        <f>10*D61*(1+(2*D63+D64+D65)/D66)</f>
        <v>102900</v>
      </c>
      <c r="E69" s="15" t="s">
        <v>32</v>
      </c>
    </row>
    <row r="70" spans="1:5" s="1" customFormat="1" ht="27.6" x14ac:dyDescent="0.3">
      <c r="A70" s="16" t="s">
        <v>33</v>
      </c>
      <c r="B70" s="16" t="s">
        <v>11</v>
      </c>
      <c r="C70" s="16" t="s">
        <v>19</v>
      </c>
      <c r="D70" s="19">
        <f>REFERENCIAS!C7</f>
        <v>50</v>
      </c>
      <c r="E70" s="17" t="s">
        <v>148</v>
      </c>
    </row>
    <row r="71" spans="1:5" s="1" customFormat="1" ht="13.8" x14ac:dyDescent="0.3"/>
    <row r="72" spans="1:5" s="1" customFormat="1" ht="13.8" x14ac:dyDescent="0.3">
      <c r="A72" s="46" t="s">
        <v>118</v>
      </c>
      <c r="B72" s="46"/>
      <c r="C72" s="46"/>
      <c r="D72" s="46"/>
      <c r="E72" s="46"/>
    </row>
    <row r="73" spans="1:5" s="1" customFormat="1" ht="13.8" x14ac:dyDescent="0.3">
      <c r="A73" s="3" t="s">
        <v>67</v>
      </c>
      <c r="B73" s="3" t="s">
        <v>6</v>
      </c>
      <c r="C73" s="3" t="s">
        <v>66</v>
      </c>
      <c r="D73" s="3" t="s">
        <v>122</v>
      </c>
      <c r="E73" s="3" t="s">
        <v>117</v>
      </c>
    </row>
    <row r="74" spans="1:5" s="1" customFormat="1" ht="13.8" x14ac:dyDescent="0.3">
      <c r="A74" s="13" t="s">
        <v>96</v>
      </c>
      <c r="B74" s="13" t="s">
        <v>20</v>
      </c>
      <c r="C74" s="44">
        <f>D53</f>
        <v>0</v>
      </c>
      <c r="D74" s="31">
        <f>D62</f>
        <v>7350</v>
      </c>
      <c r="E74" s="21" t="str">
        <f>IF(D74&gt;=C74,"Correcto","NO CUMPLE")</f>
        <v>Correcto</v>
      </c>
    </row>
    <row r="75" spans="1:5" s="1" customFormat="1" ht="13.8" x14ac:dyDescent="0.3">
      <c r="A75" s="13" t="s">
        <v>101</v>
      </c>
      <c r="B75" s="13" t="s">
        <v>20</v>
      </c>
      <c r="C75" s="44">
        <f>D55</f>
        <v>0</v>
      </c>
      <c r="D75" s="32">
        <f>D62</f>
        <v>7350</v>
      </c>
      <c r="E75" s="21" t="str">
        <f t="shared" ref="E75:E78" si="0">IF(D75&gt;=C75,"Correcto","NO CUMPLE")</f>
        <v>Correcto</v>
      </c>
    </row>
    <row r="76" spans="1:5" s="1" customFormat="1" thickBot="1" x14ac:dyDescent="0.35">
      <c r="A76" s="15" t="s">
        <v>157</v>
      </c>
      <c r="B76" s="15" t="s">
        <v>20</v>
      </c>
      <c r="C76" s="45">
        <f>D56</f>
        <v>0</v>
      </c>
      <c r="D76" s="10">
        <v>10000</v>
      </c>
      <c r="E76" s="27" t="str">
        <f t="shared" si="0"/>
        <v>Correcto</v>
      </c>
    </row>
    <row r="77" spans="1:5" s="1" customFormat="1" ht="13.8" x14ac:dyDescent="0.3">
      <c r="A77" s="16" t="s">
        <v>155</v>
      </c>
      <c r="B77" s="16" t="s">
        <v>115</v>
      </c>
      <c r="C77" s="43">
        <f>D39</f>
        <v>0</v>
      </c>
      <c r="D77" s="33">
        <f>D70</f>
        <v>50</v>
      </c>
      <c r="E77" s="26" t="str">
        <f t="shared" si="0"/>
        <v>Correcto</v>
      </c>
    </row>
    <row r="78" spans="1:5" s="1" customFormat="1" x14ac:dyDescent="0.3">
      <c r="A78" s="13" t="s">
        <v>84</v>
      </c>
      <c r="B78" s="13" t="s">
        <v>21</v>
      </c>
      <c r="C78" s="44">
        <f>D28</f>
        <v>0</v>
      </c>
      <c r="D78" s="30">
        <f>D34</f>
        <v>0</v>
      </c>
      <c r="E78" s="21" t="str">
        <f t="shared" si="0"/>
        <v>Correcto</v>
      </c>
    </row>
    <row r="79" spans="1:5" s="1" customFormat="1" x14ac:dyDescent="0.3">
      <c r="A79" s="13" t="s">
        <v>102</v>
      </c>
      <c r="B79" s="13" t="s">
        <v>116</v>
      </c>
      <c r="C79" s="44">
        <f>D46/50</f>
        <v>0</v>
      </c>
      <c r="D79" s="30">
        <v>160</v>
      </c>
      <c r="E79" s="21" t="str">
        <f t="shared" ref="E79" si="1">IF(D79&gt;=C79,"Correcto","NO CUMPLE")</f>
        <v>Correcto</v>
      </c>
    </row>
    <row r="80" spans="1:5" s="1" customFormat="1" ht="13.8" x14ac:dyDescent="0.3"/>
    <row r="81" s="1" customFormat="1" ht="13.8" x14ac:dyDescent="0.3"/>
    <row r="82" s="1" customFormat="1" ht="13.8" x14ac:dyDescent="0.3"/>
    <row r="83" s="1" customFormat="1" ht="13.8" x14ac:dyDescent="0.3"/>
    <row r="84" s="1" customFormat="1" ht="13.8" x14ac:dyDescent="0.3"/>
    <row r="85" s="1" customFormat="1" ht="13.8" x14ac:dyDescent="0.3"/>
    <row r="86" s="1" customFormat="1" ht="13.8" x14ac:dyDescent="0.3"/>
    <row r="87" s="1" customFormat="1" ht="13.8" x14ac:dyDescent="0.3"/>
    <row r="88" s="1" customFormat="1" ht="13.8" x14ac:dyDescent="0.3"/>
    <row r="89" s="1" customFormat="1" ht="13.8" x14ac:dyDescent="0.3"/>
    <row r="90" s="1" customFormat="1" ht="13.8" x14ac:dyDescent="0.3"/>
    <row r="91" s="1" customFormat="1" ht="13.8" x14ac:dyDescent="0.3"/>
    <row r="92" s="1" customFormat="1" ht="13.8" x14ac:dyDescent="0.3"/>
    <row r="93" s="1" customFormat="1" ht="13.8" x14ac:dyDescent="0.3"/>
    <row r="94" s="1" customFormat="1" ht="13.8" x14ac:dyDescent="0.3"/>
    <row r="95" s="1" customFormat="1" ht="13.8" x14ac:dyDescent="0.3"/>
    <row r="96" s="1" customFormat="1" ht="13.8" x14ac:dyDescent="0.3"/>
    <row r="97" s="1" customFormat="1" ht="13.8" x14ac:dyDescent="0.3"/>
    <row r="98" s="1" customFormat="1" ht="13.8" x14ac:dyDescent="0.3"/>
    <row r="99" s="1" customFormat="1" ht="13.8" x14ac:dyDescent="0.3"/>
    <row r="100" s="1" customFormat="1" ht="13.8" x14ac:dyDescent="0.3"/>
    <row r="101" s="1" customFormat="1" ht="13.8" x14ac:dyDescent="0.3"/>
    <row r="102" s="1" customFormat="1" ht="13.8" x14ac:dyDescent="0.3"/>
    <row r="103" s="1" customFormat="1" ht="13.8" x14ac:dyDescent="0.3"/>
    <row r="104" s="1" customFormat="1" ht="13.8" x14ac:dyDescent="0.3"/>
    <row r="105" s="1" customFormat="1" ht="13.8" x14ac:dyDescent="0.3"/>
    <row r="106" s="1" customFormat="1" ht="13.8" x14ac:dyDescent="0.3"/>
    <row r="107" s="1" customFormat="1" ht="13.8" x14ac:dyDescent="0.3"/>
    <row r="108" s="1" customFormat="1" ht="13.8" x14ac:dyDescent="0.3"/>
    <row r="109" s="1" customFormat="1" ht="13.8" x14ac:dyDescent="0.3"/>
    <row r="110" s="1" customFormat="1" ht="13.8" x14ac:dyDescent="0.3"/>
    <row r="111" s="1" customFormat="1" ht="13.8" x14ac:dyDescent="0.3"/>
    <row r="112" s="1" customFormat="1" ht="13.8" x14ac:dyDescent="0.3"/>
    <row r="113" s="1" customFormat="1" ht="13.8" x14ac:dyDescent="0.3"/>
    <row r="114" s="1" customFormat="1" ht="13.8" x14ac:dyDescent="0.3"/>
    <row r="115" s="1" customFormat="1" ht="13.8" x14ac:dyDescent="0.3"/>
    <row r="116" s="1" customFormat="1" ht="13.8" x14ac:dyDescent="0.3"/>
    <row r="117" s="1" customFormat="1" ht="13.8" x14ac:dyDescent="0.3"/>
    <row r="118" s="1" customFormat="1" ht="13.8" x14ac:dyDescent="0.3"/>
    <row r="119" s="1" customFormat="1" ht="13.8" x14ac:dyDescent="0.3"/>
    <row r="120" s="1" customFormat="1" ht="13.8" x14ac:dyDescent="0.3"/>
    <row r="121" s="1" customFormat="1" ht="13.8" x14ac:dyDescent="0.3"/>
    <row r="122" s="1" customFormat="1" ht="13.8" x14ac:dyDescent="0.3"/>
    <row r="123" s="1" customFormat="1" ht="13.8" x14ac:dyDescent="0.3"/>
    <row r="124" s="1" customFormat="1" ht="13.8" x14ac:dyDescent="0.3"/>
    <row r="125" s="1" customFormat="1" ht="13.8" x14ac:dyDescent="0.3"/>
    <row r="126" s="1" customFormat="1" ht="13.8" x14ac:dyDescent="0.3"/>
    <row r="127" s="1" customFormat="1" ht="13.8" x14ac:dyDescent="0.3"/>
    <row r="128" s="1" customFormat="1" ht="13.8" x14ac:dyDescent="0.3"/>
    <row r="129" s="1" customFormat="1" ht="13.8" x14ac:dyDescent="0.3"/>
    <row r="130" s="1" customFormat="1" ht="13.8" x14ac:dyDescent="0.3"/>
    <row r="131" s="1" customFormat="1" ht="13.8" x14ac:dyDescent="0.3"/>
    <row r="132" s="1" customFormat="1" ht="13.8" x14ac:dyDescent="0.3"/>
    <row r="133" s="1" customFormat="1" ht="13.8" x14ac:dyDescent="0.3"/>
    <row r="134" s="1" customFormat="1" ht="13.8" x14ac:dyDescent="0.3"/>
    <row r="135" s="1" customFormat="1" ht="13.8" x14ac:dyDescent="0.3"/>
    <row r="136" s="1" customFormat="1" ht="13.8" x14ac:dyDescent="0.3"/>
    <row r="137" s="1" customFormat="1" ht="13.8" x14ac:dyDescent="0.3"/>
    <row r="138" s="1" customFormat="1" ht="13.8" x14ac:dyDescent="0.3"/>
    <row r="139" s="1" customFormat="1" ht="13.8" x14ac:dyDescent="0.3"/>
    <row r="140" s="1" customFormat="1" ht="13.8" x14ac:dyDescent="0.3"/>
    <row r="141" s="1" customFormat="1" ht="13.8" x14ac:dyDescent="0.3"/>
    <row r="142" s="1" customFormat="1" ht="13.8" x14ac:dyDescent="0.3"/>
    <row r="143" s="1" customFormat="1" ht="13.8" x14ac:dyDescent="0.3"/>
    <row r="144" s="1" customFormat="1" ht="13.8" x14ac:dyDescent="0.3"/>
    <row r="145" s="1" customFormat="1" ht="13.8" x14ac:dyDescent="0.3"/>
    <row r="146" s="1" customFormat="1" ht="13.8" x14ac:dyDescent="0.3"/>
    <row r="147" s="1" customFormat="1" ht="13.8" x14ac:dyDescent="0.3"/>
    <row r="148" s="1" customFormat="1" ht="13.8" x14ac:dyDescent="0.3"/>
    <row r="149" s="1" customFormat="1" ht="13.8" x14ac:dyDescent="0.3"/>
    <row r="150" s="1" customFormat="1" ht="13.8" x14ac:dyDescent="0.3"/>
    <row r="151" s="1" customFormat="1" ht="13.8" x14ac:dyDescent="0.3"/>
    <row r="152" s="1" customFormat="1" ht="13.8" x14ac:dyDescent="0.3"/>
    <row r="153" s="1" customFormat="1" ht="13.8" x14ac:dyDescent="0.3"/>
    <row r="154" s="1" customFormat="1" ht="13.8" x14ac:dyDescent="0.3"/>
    <row r="155" s="1" customFormat="1" ht="13.8" x14ac:dyDescent="0.3"/>
    <row r="156" s="1" customFormat="1" ht="13.8" x14ac:dyDescent="0.3"/>
    <row r="157" s="1" customFormat="1" ht="13.8" x14ac:dyDescent="0.3"/>
    <row r="158" s="1" customFormat="1" ht="13.8" x14ac:dyDescent="0.3"/>
    <row r="159" s="1" customFormat="1" ht="13.8" x14ac:dyDescent="0.3"/>
    <row r="160" s="1" customFormat="1" ht="13.8" x14ac:dyDescent="0.3"/>
    <row r="161" spans="1:1" s="1" customFormat="1" ht="13.8" x14ac:dyDescent="0.3"/>
    <row r="162" spans="1:1" s="1" customFormat="1" ht="13.8" x14ac:dyDescent="0.3"/>
    <row r="163" spans="1:1" s="1" customFormat="1" ht="13.8" x14ac:dyDescent="0.3"/>
    <row r="164" spans="1:1" s="1" customFormat="1" ht="13.8" x14ac:dyDescent="0.3"/>
    <row r="165" spans="1:1" s="1" customFormat="1" ht="13.8" x14ac:dyDescent="0.3"/>
    <row r="166" spans="1:1" s="1" customFormat="1" ht="13.8" x14ac:dyDescent="0.3"/>
    <row r="167" spans="1:1" s="1" customFormat="1" ht="13.8" x14ac:dyDescent="0.3"/>
    <row r="168" spans="1:1" s="1" customFormat="1" ht="13.8" x14ac:dyDescent="0.3"/>
    <row r="169" spans="1:1" s="1" customFormat="1" ht="13.8" x14ac:dyDescent="0.3">
      <c r="A169" s="35" t="s">
        <v>131</v>
      </c>
    </row>
    <row r="170" spans="1:1" s="1" customFormat="1" ht="13.8" x14ac:dyDescent="0.3"/>
    <row r="171" spans="1:1" s="1" customFormat="1" ht="13.8" x14ac:dyDescent="0.3"/>
    <row r="172" spans="1:1" s="1" customFormat="1" ht="13.8" x14ac:dyDescent="0.3"/>
    <row r="173" spans="1:1" s="1" customFormat="1" ht="13.8" x14ac:dyDescent="0.3"/>
    <row r="174" spans="1:1" s="1" customFormat="1" ht="13.8" x14ac:dyDescent="0.3"/>
    <row r="175" spans="1:1" s="1" customFormat="1" ht="13.8" x14ac:dyDescent="0.3"/>
    <row r="176" spans="1:1" s="1" customFormat="1" ht="13.8" x14ac:dyDescent="0.3"/>
    <row r="177" s="1" customFormat="1" ht="13.8" x14ac:dyDescent="0.3"/>
    <row r="178" s="1" customFormat="1" ht="13.8" x14ac:dyDescent="0.3"/>
    <row r="179" s="1" customFormat="1" ht="13.8" x14ac:dyDescent="0.3"/>
    <row r="180" s="1" customFormat="1" ht="13.8" x14ac:dyDescent="0.3"/>
    <row r="181" s="1" customFormat="1" ht="13.8" x14ac:dyDescent="0.3"/>
    <row r="182" s="1" customFormat="1" ht="13.8" x14ac:dyDescent="0.3"/>
    <row r="183" s="1" customFormat="1" ht="13.8" x14ac:dyDescent="0.3"/>
    <row r="184" s="1" customFormat="1" ht="13.8" x14ac:dyDescent="0.3"/>
    <row r="185" s="1" customFormat="1" ht="13.8" x14ac:dyDescent="0.3"/>
    <row r="186" s="1" customFormat="1" ht="13.8" x14ac:dyDescent="0.3"/>
    <row r="187" s="1" customFormat="1" ht="13.8" x14ac:dyDescent="0.3"/>
    <row r="188" s="1" customFormat="1" ht="13.8" x14ac:dyDescent="0.3"/>
    <row r="189" s="1" customFormat="1" ht="13.8" x14ac:dyDescent="0.3"/>
    <row r="190" s="1" customFormat="1" ht="13.8" x14ac:dyDescent="0.3"/>
    <row r="191" s="1" customFormat="1" ht="13.8" x14ac:dyDescent="0.3"/>
    <row r="192" s="1" customFormat="1" ht="13.8" x14ac:dyDescent="0.3"/>
    <row r="193" s="1" customFormat="1" ht="13.8" x14ac:dyDescent="0.3"/>
    <row r="194" s="1" customFormat="1" ht="13.8" x14ac:dyDescent="0.3"/>
    <row r="195" s="1" customFormat="1" ht="13.8" x14ac:dyDescent="0.3"/>
    <row r="196" s="1" customFormat="1" ht="13.8" x14ac:dyDescent="0.3"/>
    <row r="197" s="1" customFormat="1" ht="13.8" x14ac:dyDescent="0.3"/>
    <row r="198" s="1" customFormat="1" ht="13.8" x14ac:dyDescent="0.3"/>
    <row r="199" s="1" customFormat="1" ht="13.8" x14ac:dyDescent="0.3"/>
    <row r="200" s="1" customFormat="1" ht="13.8" x14ac:dyDescent="0.3"/>
    <row r="201" s="1" customFormat="1" ht="13.8" x14ac:dyDescent="0.3"/>
    <row r="202" s="1" customFormat="1" ht="13.8" x14ac:dyDescent="0.3"/>
    <row r="203" s="1" customFormat="1" ht="13.8" x14ac:dyDescent="0.3"/>
    <row r="204" s="1" customFormat="1" ht="13.8" x14ac:dyDescent="0.3"/>
    <row r="205" s="1" customFormat="1" ht="13.8" x14ac:dyDescent="0.3"/>
    <row r="206" s="1" customFormat="1" ht="13.8" x14ac:dyDescent="0.3"/>
    <row r="207" s="1" customFormat="1" ht="13.8" x14ac:dyDescent="0.3"/>
    <row r="208" s="1" customFormat="1" ht="13.8" x14ac:dyDescent="0.3"/>
    <row r="209" s="1" customFormat="1" ht="13.8" x14ac:dyDescent="0.3"/>
    <row r="210" s="1" customFormat="1" ht="13.8" x14ac:dyDescent="0.3"/>
    <row r="211" s="1" customFormat="1" ht="13.8" x14ac:dyDescent="0.3"/>
    <row r="212" s="1" customFormat="1" ht="13.8" x14ac:dyDescent="0.3"/>
    <row r="213" s="1" customFormat="1" ht="13.8" x14ac:dyDescent="0.3"/>
    <row r="214" s="1" customFormat="1" ht="13.8" x14ac:dyDescent="0.3"/>
    <row r="215" s="1" customFormat="1" ht="13.8" x14ac:dyDescent="0.3"/>
    <row r="216" s="1" customFormat="1" ht="13.8" x14ac:dyDescent="0.3"/>
    <row r="217" s="1" customFormat="1" ht="13.8" x14ac:dyDescent="0.3"/>
    <row r="218" s="1" customFormat="1" ht="13.8" x14ac:dyDescent="0.3"/>
    <row r="219" s="1" customFormat="1" ht="13.8" x14ac:dyDescent="0.3"/>
    <row r="220" s="1" customFormat="1" ht="13.8" x14ac:dyDescent="0.3"/>
    <row r="221" s="1" customFormat="1" ht="13.8" x14ac:dyDescent="0.3"/>
    <row r="222" s="1" customFormat="1" ht="13.8" x14ac:dyDescent="0.3"/>
    <row r="223" s="1" customFormat="1" ht="13.8" x14ac:dyDescent="0.3"/>
    <row r="224" s="1" customFormat="1" ht="13.8" x14ac:dyDescent="0.3"/>
    <row r="225" s="1" customFormat="1" ht="13.8" x14ac:dyDescent="0.3"/>
    <row r="226" s="1" customFormat="1" ht="13.8" x14ac:dyDescent="0.3"/>
    <row r="227" s="1" customFormat="1" ht="13.8" x14ac:dyDescent="0.3"/>
    <row r="228" s="1" customFormat="1" ht="13.8" x14ac:dyDescent="0.3"/>
    <row r="229" s="1" customFormat="1" ht="13.8" x14ac:dyDescent="0.3"/>
    <row r="230" s="1" customFormat="1" ht="13.8" x14ac:dyDescent="0.3"/>
    <row r="231" s="1" customFormat="1" ht="13.8" x14ac:dyDescent="0.3"/>
    <row r="232" s="1" customFormat="1" ht="13.8" x14ac:dyDescent="0.3"/>
    <row r="233" s="1" customFormat="1" ht="13.8" x14ac:dyDescent="0.3"/>
    <row r="234" s="1" customFormat="1" ht="13.8" x14ac:dyDescent="0.3"/>
    <row r="235" s="1" customFormat="1" ht="13.8" x14ac:dyDescent="0.3"/>
    <row r="236" s="1" customFormat="1" ht="13.8" x14ac:dyDescent="0.3"/>
    <row r="237" s="1" customFormat="1" ht="13.8" x14ac:dyDescent="0.3"/>
    <row r="238" s="1" customFormat="1" ht="13.8" x14ac:dyDescent="0.3"/>
    <row r="239" s="1" customFormat="1" ht="13.8" x14ac:dyDescent="0.3"/>
    <row r="240" s="1" customFormat="1" ht="13.8" x14ac:dyDescent="0.3"/>
    <row r="241" s="1" customFormat="1" ht="13.8" x14ac:dyDescent="0.3"/>
    <row r="242" s="1" customFormat="1" ht="13.8" x14ac:dyDescent="0.3"/>
    <row r="243" s="1" customFormat="1" ht="13.8" x14ac:dyDescent="0.3"/>
    <row r="244" s="1" customFormat="1" ht="13.8" x14ac:dyDescent="0.3"/>
    <row r="245" s="1" customFormat="1" ht="13.8" x14ac:dyDescent="0.3"/>
    <row r="246" s="1" customFormat="1" ht="13.8" x14ac:dyDescent="0.3"/>
    <row r="247" s="1" customFormat="1" ht="13.8" x14ac:dyDescent="0.3"/>
    <row r="248" s="1" customFormat="1" ht="13.8" x14ac:dyDescent="0.3"/>
    <row r="249" s="1" customFormat="1" ht="13.8" x14ac:dyDescent="0.3"/>
    <row r="250" s="1" customFormat="1" ht="13.8" x14ac:dyDescent="0.3"/>
    <row r="251" s="1" customFormat="1" ht="13.8" x14ac:dyDescent="0.3"/>
    <row r="252" s="1" customFormat="1" ht="13.8" x14ac:dyDescent="0.3"/>
    <row r="253" s="1" customFormat="1" ht="13.8" x14ac:dyDescent="0.3"/>
    <row r="254" s="1" customFormat="1" ht="13.8" x14ac:dyDescent="0.3"/>
    <row r="255" s="1" customFormat="1" ht="13.8" x14ac:dyDescent="0.3"/>
    <row r="256" s="1" customFormat="1" ht="13.8" x14ac:dyDescent="0.3"/>
    <row r="257" s="1" customFormat="1" ht="13.8" x14ac:dyDescent="0.3"/>
    <row r="258" s="1" customFormat="1" ht="13.8" x14ac:dyDescent="0.3"/>
    <row r="259" s="1" customFormat="1" ht="13.8" x14ac:dyDescent="0.3"/>
    <row r="260" s="1" customFormat="1" ht="13.8" x14ac:dyDescent="0.3"/>
    <row r="261" s="1" customFormat="1" ht="13.8" x14ac:dyDescent="0.3"/>
    <row r="262" s="1" customFormat="1" ht="13.8" x14ac:dyDescent="0.3"/>
    <row r="263" s="1" customFormat="1" ht="13.8" x14ac:dyDescent="0.3"/>
    <row r="264" s="1" customFormat="1" ht="13.8" x14ac:dyDescent="0.3"/>
    <row r="265" s="1" customFormat="1" ht="13.8" x14ac:dyDescent="0.3"/>
    <row r="266" s="1" customFormat="1" ht="13.8" x14ac:dyDescent="0.3"/>
    <row r="267" s="1" customFormat="1" ht="13.8" x14ac:dyDescent="0.3"/>
    <row r="268" s="1" customFormat="1" ht="13.8" x14ac:dyDescent="0.3"/>
    <row r="269" s="1" customFormat="1" ht="13.8" x14ac:dyDescent="0.3"/>
    <row r="270" s="1" customFormat="1" ht="13.8" x14ac:dyDescent="0.3"/>
    <row r="271" s="1" customFormat="1" ht="13.8" x14ac:dyDescent="0.3"/>
    <row r="272" s="1" customFormat="1" ht="13.8" x14ac:dyDescent="0.3"/>
    <row r="273" s="1" customFormat="1" ht="13.8" x14ac:dyDescent="0.3"/>
    <row r="274" s="1" customFormat="1" ht="13.8" x14ac:dyDescent="0.3"/>
    <row r="275" s="1" customFormat="1" ht="13.8" x14ac:dyDescent="0.3"/>
    <row r="276" s="1" customFormat="1" ht="13.8" x14ac:dyDescent="0.3"/>
    <row r="277" s="1" customFormat="1" ht="13.8" x14ac:dyDescent="0.3"/>
    <row r="278" s="1" customFormat="1" ht="13.8" x14ac:dyDescent="0.3"/>
    <row r="279" s="1" customFormat="1" ht="13.8" x14ac:dyDescent="0.3"/>
    <row r="280" s="1" customFormat="1" ht="13.8" x14ac:dyDescent="0.3"/>
    <row r="281" s="1" customFormat="1" ht="13.8" x14ac:dyDescent="0.3"/>
    <row r="282" s="1" customFormat="1" ht="13.8" x14ac:dyDescent="0.3"/>
    <row r="283" s="1" customFormat="1" ht="13.8" x14ac:dyDescent="0.3"/>
    <row r="284" s="1" customFormat="1" ht="13.8" x14ac:dyDescent="0.3"/>
    <row r="285" s="1" customFormat="1" ht="13.8" x14ac:dyDescent="0.3"/>
    <row r="286" s="1" customFormat="1" ht="13.8" x14ac:dyDescent="0.3"/>
    <row r="287" s="1" customFormat="1" ht="13.8" x14ac:dyDescent="0.3"/>
    <row r="288" s="1" customFormat="1" ht="13.8" x14ac:dyDescent="0.3"/>
    <row r="289" s="1" customFormat="1" ht="13.8" x14ac:dyDescent="0.3"/>
    <row r="290" s="1" customFormat="1" ht="13.8" x14ac:dyDescent="0.3"/>
    <row r="291" s="1" customFormat="1" ht="13.8" x14ac:dyDescent="0.3"/>
    <row r="292" s="1" customFormat="1" ht="13.8" x14ac:dyDescent="0.3"/>
    <row r="293" s="1" customFormat="1" ht="13.8" x14ac:dyDescent="0.3"/>
    <row r="294" s="1" customFormat="1" ht="13.8" x14ac:dyDescent="0.3"/>
    <row r="295" s="1" customFormat="1" ht="13.8" x14ac:dyDescent="0.3"/>
    <row r="296" s="1" customFormat="1" ht="13.8" x14ac:dyDescent="0.3"/>
    <row r="297" s="1" customFormat="1" ht="13.8" x14ac:dyDescent="0.3"/>
    <row r="298" s="1" customFormat="1" ht="13.8" x14ac:dyDescent="0.3"/>
    <row r="299" s="1" customFormat="1" ht="13.8" x14ac:dyDescent="0.3"/>
    <row r="300" s="1" customFormat="1" ht="13.8" x14ac:dyDescent="0.3"/>
    <row r="301" s="1" customFormat="1" ht="13.8" x14ac:dyDescent="0.3"/>
    <row r="302" s="1" customFormat="1" ht="13.8" x14ac:dyDescent="0.3"/>
    <row r="303" s="1" customFormat="1" ht="13.8" x14ac:dyDescent="0.3"/>
    <row r="304" s="1" customFormat="1" ht="13.8" x14ac:dyDescent="0.3"/>
    <row r="305" s="1" customFormat="1" ht="13.8" x14ac:dyDescent="0.3"/>
    <row r="306" s="1" customFormat="1" ht="13.8" x14ac:dyDescent="0.3"/>
    <row r="307" s="1" customFormat="1" ht="13.8" x14ac:dyDescent="0.3"/>
    <row r="308" s="1" customFormat="1" ht="13.8" x14ac:dyDescent="0.3"/>
    <row r="309" s="1" customFormat="1" ht="13.8" x14ac:dyDescent="0.3"/>
    <row r="310" s="1" customFormat="1" ht="13.8" x14ac:dyDescent="0.3"/>
    <row r="311" s="1" customFormat="1" ht="13.8" x14ac:dyDescent="0.3"/>
    <row r="312" s="1" customFormat="1" ht="13.8" x14ac:dyDescent="0.3"/>
    <row r="313" s="1" customFormat="1" ht="13.8" x14ac:dyDescent="0.3"/>
    <row r="314" s="1" customFormat="1" ht="13.8" x14ac:dyDescent="0.3"/>
    <row r="315" s="1" customFormat="1" ht="13.8" x14ac:dyDescent="0.3"/>
    <row r="316" s="1" customFormat="1" ht="13.8" x14ac:dyDescent="0.3"/>
    <row r="317" s="1" customFormat="1" ht="13.8" x14ac:dyDescent="0.3"/>
    <row r="318" s="1" customFormat="1" ht="13.8" x14ac:dyDescent="0.3"/>
    <row r="319" s="1" customFormat="1" ht="13.8" x14ac:dyDescent="0.3"/>
    <row r="320" s="1" customFormat="1" ht="13.8" x14ac:dyDescent="0.3"/>
    <row r="321" s="1" customFormat="1" ht="13.8" x14ac:dyDescent="0.3"/>
    <row r="322" s="1" customFormat="1" ht="13.8" x14ac:dyDescent="0.3"/>
    <row r="323" s="1" customFormat="1" ht="13.8" x14ac:dyDescent="0.3"/>
    <row r="324" s="1" customFormat="1" ht="13.8" x14ac:dyDescent="0.3"/>
    <row r="325" s="1" customFormat="1" ht="13.8" x14ac:dyDescent="0.3"/>
    <row r="326" s="1" customFormat="1" ht="13.8" x14ac:dyDescent="0.3"/>
    <row r="327" s="1" customFormat="1" ht="13.8" x14ac:dyDescent="0.3"/>
    <row r="328" s="1" customFormat="1" ht="13.8" x14ac:dyDescent="0.3"/>
    <row r="329" s="1" customFormat="1" ht="13.8" x14ac:dyDescent="0.3"/>
    <row r="330" s="1" customFormat="1" ht="13.8" x14ac:dyDescent="0.3"/>
    <row r="331" s="1" customFormat="1" ht="13.8" x14ac:dyDescent="0.3"/>
    <row r="332" s="1" customFormat="1" ht="13.8" x14ac:dyDescent="0.3"/>
    <row r="333" s="1" customFormat="1" ht="13.8" x14ac:dyDescent="0.3"/>
    <row r="334" s="1" customFormat="1" ht="13.8" x14ac:dyDescent="0.3"/>
    <row r="335" s="1" customFormat="1" ht="13.8" x14ac:dyDescent="0.3"/>
    <row r="336" s="1" customFormat="1" ht="13.8" x14ac:dyDescent="0.3"/>
    <row r="337" s="1" customFormat="1" ht="13.8" x14ac:dyDescent="0.3"/>
    <row r="338" s="1" customFormat="1" ht="13.8" x14ac:dyDescent="0.3"/>
    <row r="339" s="1" customFormat="1" ht="13.8" x14ac:dyDescent="0.3"/>
    <row r="340" s="1" customFormat="1" ht="13.8" x14ac:dyDescent="0.3"/>
    <row r="341" s="1" customFormat="1" ht="13.8" x14ac:dyDescent="0.3"/>
    <row r="342" s="1" customFormat="1" ht="13.8" x14ac:dyDescent="0.3"/>
    <row r="343" s="1" customFormat="1" ht="13.8" x14ac:dyDescent="0.3"/>
    <row r="344" s="1" customFormat="1" ht="13.8" x14ac:dyDescent="0.3"/>
    <row r="345" s="1" customFormat="1" ht="13.8" x14ac:dyDescent="0.3"/>
    <row r="346" s="1" customFormat="1" ht="13.8" x14ac:dyDescent="0.3"/>
    <row r="347" s="1" customFormat="1" ht="13.8" x14ac:dyDescent="0.3"/>
    <row r="348" s="1" customFormat="1" ht="13.8" x14ac:dyDescent="0.3"/>
    <row r="349" s="1" customFormat="1" ht="13.8" x14ac:dyDescent="0.3"/>
    <row r="350" s="1" customFormat="1" ht="13.8" x14ac:dyDescent="0.3"/>
    <row r="351" s="1" customFormat="1" ht="13.8" x14ac:dyDescent="0.3"/>
    <row r="352" s="1" customFormat="1" ht="13.8" x14ac:dyDescent="0.3"/>
    <row r="353" s="1" customFormat="1" ht="13.8" x14ac:dyDescent="0.3"/>
    <row r="354" s="1" customFormat="1" ht="13.8" x14ac:dyDescent="0.3"/>
    <row r="355" s="1" customFormat="1" ht="13.8" x14ac:dyDescent="0.3"/>
    <row r="356" s="1" customFormat="1" ht="13.8" x14ac:dyDescent="0.3"/>
    <row r="357" s="1" customFormat="1" ht="13.8" x14ac:dyDescent="0.3"/>
    <row r="358" s="1" customFormat="1" ht="13.8" x14ac:dyDescent="0.3"/>
    <row r="359" s="1" customFormat="1" ht="13.8" x14ac:dyDescent="0.3"/>
    <row r="360" s="1" customFormat="1" ht="13.8" x14ac:dyDescent="0.3"/>
    <row r="361" s="1" customFormat="1" ht="13.8" x14ac:dyDescent="0.3"/>
    <row r="362" s="1" customFormat="1" ht="13.8" x14ac:dyDescent="0.3"/>
    <row r="363" s="1" customFormat="1" ht="13.8" x14ac:dyDescent="0.3"/>
    <row r="364" s="1" customFormat="1" ht="13.8" x14ac:dyDescent="0.3"/>
    <row r="365" s="1" customFormat="1" ht="13.8" x14ac:dyDescent="0.3"/>
    <row r="366" s="1" customFormat="1" ht="13.8" x14ac:dyDescent="0.3"/>
    <row r="367" s="1" customFormat="1" ht="13.8" x14ac:dyDescent="0.3"/>
    <row r="368" s="1" customFormat="1" ht="13.8" x14ac:dyDescent="0.3"/>
    <row r="369" s="1" customFormat="1" ht="13.8" x14ac:dyDescent="0.3"/>
    <row r="370" s="1" customFormat="1" ht="13.8" x14ac:dyDescent="0.3"/>
    <row r="371" s="1" customFormat="1" ht="13.8" x14ac:dyDescent="0.3"/>
    <row r="372" s="1" customFormat="1" ht="13.8" x14ac:dyDescent="0.3"/>
    <row r="373" s="1" customFormat="1" ht="13.8" x14ac:dyDescent="0.3"/>
    <row r="374" s="1" customFormat="1" ht="13.8" x14ac:dyDescent="0.3"/>
    <row r="375" s="1" customFormat="1" ht="13.8" x14ac:dyDescent="0.3"/>
    <row r="376" s="1" customFormat="1" ht="13.8" x14ac:dyDescent="0.3"/>
    <row r="377" s="1" customFormat="1" ht="13.8" x14ac:dyDescent="0.3"/>
    <row r="378" s="1" customFormat="1" ht="13.8" x14ac:dyDescent="0.3"/>
    <row r="379" s="1" customFormat="1" ht="13.8" x14ac:dyDescent="0.3"/>
    <row r="380" s="1" customFormat="1" ht="13.8" x14ac:dyDescent="0.3"/>
    <row r="381" s="1" customFormat="1" ht="13.8" x14ac:dyDescent="0.3"/>
    <row r="382" s="1" customFormat="1" ht="13.8" x14ac:dyDescent="0.3"/>
    <row r="383" s="1" customFormat="1" ht="13.8" x14ac:dyDescent="0.3"/>
    <row r="384" s="1" customFormat="1" ht="13.8" x14ac:dyDescent="0.3"/>
    <row r="385" s="1" customFormat="1" ht="13.8" x14ac:dyDescent="0.3"/>
    <row r="386" s="1" customFormat="1" ht="13.8" x14ac:dyDescent="0.3"/>
    <row r="387" s="1" customFormat="1" ht="13.8" x14ac:dyDescent="0.3"/>
    <row r="388" s="1" customFormat="1" ht="13.8" x14ac:dyDescent="0.3"/>
    <row r="389" s="1" customFormat="1" ht="13.8" x14ac:dyDescent="0.3"/>
    <row r="390" s="1" customFormat="1" ht="13.8" x14ac:dyDescent="0.3"/>
    <row r="391" s="1" customFormat="1" ht="13.8" x14ac:dyDescent="0.3"/>
    <row r="392" s="1" customFormat="1" ht="13.8" x14ac:dyDescent="0.3"/>
    <row r="393" s="1" customFormat="1" ht="13.8" x14ac:dyDescent="0.3"/>
    <row r="394" s="1" customFormat="1" ht="13.8" x14ac:dyDescent="0.3"/>
    <row r="395" s="1" customFormat="1" ht="13.8" x14ac:dyDescent="0.3"/>
    <row r="396" s="1" customFormat="1" ht="13.8" x14ac:dyDescent="0.3"/>
    <row r="397" s="1" customFormat="1" ht="13.8" x14ac:dyDescent="0.3"/>
    <row r="398" s="1" customFormat="1" ht="13.8" x14ac:dyDescent="0.3"/>
    <row r="399" s="1" customFormat="1" ht="13.8" x14ac:dyDescent="0.3"/>
    <row r="400" s="1" customFormat="1" ht="13.8" x14ac:dyDescent="0.3"/>
    <row r="401" s="1" customFormat="1" ht="13.8" x14ac:dyDescent="0.3"/>
    <row r="402" s="1" customFormat="1" ht="13.8" x14ac:dyDescent="0.3"/>
    <row r="403" s="1" customFormat="1" ht="13.8" x14ac:dyDescent="0.3"/>
    <row r="404" s="1" customFormat="1" ht="13.8" x14ac:dyDescent="0.3"/>
    <row r="405" s="1" customFormat="1" ht="13.8" x14ac:dyDescent="0.3"/>
    <row r="406" s="1" customFormat="1" ht="13.8" x14ac:dyDescent="0.3"/>
    <row r="407" s="1" customFormat="1" ht="13.8" x14ac:dyDescent="0.3"/>
    <row r="408" s="1" customFormat="1" ht="13.8" x14ac:dyDescent="0.3"/>
    <row r="409" s="1" customFormat="1" ht="13.8" x14ac:dyDescent="0.3"/>
    <row r="410" s="1" customFormat="1" ht="13.8" x14ac:dyDescent="0.3"/>
    <row r="411" s="1" customFormat="1" ht="13.8" x14ac:dyDescent="0.3"/>
    <row r="412" s="1" customFormat="1" ht="13.8" x14ac:dyDescent="0.3"/>
    <row r="413" s="1" customFormat="1" ht="13.8" x14ac:dyDescent="0.3"/>
    <row r="414" s="1" customFormat="1" ht="13.8" x14ac:dyDescent="0.3"/>
    <row r="415" s="1" customFormat="1" ht="13.8" x14ac:dyDescent="0.3"/>
    <row r="416" s="1" customFormat="1" ht="13.8" x14ac:dyDescent="0.3"/>
    <row r="417" s="1" customFormat="1" ht="13.8" x14ac:dyDescent="0.3"/>
    <row r="418" s="1" customFormat="1" ht="13.8" x14ac:dyDescent="0.3"/>
    <row r="419" s="1" customFormat="1" ht="13.8" x14ac:dyDescent="0.3"/>
    <row r="420" s="1" customFormat="1" ht="13.8" x14ac:dyDescent="0.3"/>
    <row r="421" s="1" customFormat="1" ht="13.8" x14ac:dyDescent="0.3"/>
    <row r="422" s="1" customFormat="1" ht="13.8" x14ac:dyDescent="0.3"/>
    <row r="423" s="1" customFormat="1" ht="13.8" x14ac:dyDescent="0.3"/>
    <row r="424" s="1" customFormat="1" ht="13.8" x14ac:dyDescent="0.3"/>
    <row r="425" s="1" customFormat="1" ht="13.8" x14ac:dyDescent="0.3"/>
    <row r="426" s="1" customFormat="1" ht="13.8" x14ac:dyDescent="0.3"/>
    <row r="427" s="1" customFormat="1" ht="13.8" x14ac:dyDescent="0.3"/>
    <row r="428" s="1" customFormat="1" ht="13.8" x14ac:dyDescent="0.3"/>
    <row r="429" s="1" customFormat="1" ht="13.8" x14ac:dyDescent="0.3"/>
    <row r="430" s="1" customFormat="1" ht="13.8" x14ac:dyDescent="0.3"/>
    <row r="431" s="1" customFormat="1" ht="13.8" x14ac:dyDescent="0.3"/>
    <row r="432" s="1" customFormat="1" ht="13.8" x14ac:dyDescent="0.3"/>
    <row r="433" s="1" customFormat="1" ht="13.8" x14ac:dyDescent="0.3"/>
    <row r="434" s="1" customFormat="1" ht="13.8" x14ac:dyDescent="0.3"/>
    <row r="435" s="1" customFormat="1" ht="13.8" x14ac:dyDescent="0.3"/>
    <row r="436" s="1" customFormat="1" ht="13.8" x14ac:dyDescent="0.3"/>
    <row r="437" s="1" customFormat="1" ht="13.8" x14ac:dyDescent="0.3"/>
    <row r="438" s="1" customFormat="1" ht="13.8" x14ac:dyDescent="0.3"/>
    <row r="439" s="1" customFormat="1" ht="13.8" x14ac:dyDescent="0.3"/>
    <row r="440" s="1" customFormat="1" ht="13.8" x14ac:dyDescent="0.3"/>
    <row r="441" s="1" customFormat="1" ht="13.8" x14ac:dyDescent="0.3"/>
    <row r="442" s="1" customFormat="1" ht="13.8" x14ac:dyDescent="0.3"/>
    <row r="443" s="1" customFormat="1" ht="13.8" x14ac:dyDescent="0.3"/>
    <row r="444" s="1" customFormat="1" ht="13.8" x14ac:dyDescent="0.3"/>
    <row r="445" s="1" customFormat="1" ht="13.8" x14ac:dyDescent="0.3"/>
    <row r="446" s="1" customFormat="1" ht="13.8" x14ac:dyDescent="0.3"/>
    <row r="447" s="1" customFormat="1" ht="13.8" x14ac:dyDescent="0.3"/>
    <row r="448" s="1" customFormat="1" ht="13.8" x14ac:dyDescent="0.3"/>
    <row r="449" s="1" customFormat="1" ht="13.8" x14ac:dyDescent="0.3"/>
    <row r="450" s="1" customFormat="1" ht="13.8" x14ac:dyDescent="0.3"/>
    <row r="451" s="1" customFormat="1" ht="13.8" x14ac:dyDescent="0.3"/>
    <row r="452" s="1" customFormat="1" ht="13.8" x14ac:dyDescent="0.3"/>
    <row r="453" s="1" customFormat="1" ht="13.8" x14ac:dyDescent="0.3"/>
    <row r="454" s="1" customFormat="1" ht="13.8" x14ac:dyDescent="0.3"/>
    <row r="455" s="1" customFormat="1" ht="13.8" x14ac:dyDescent="0.3"/>
    <row r="456" s="1" customFormat="1" ht="13.8" x14ac:dyDescent="0.3"/>
    <row r="457" s="1" customFormat="1" ht="13.8" x14ac:dyDescent="0.3"/>
    <row r="458" s="1" customFormat="1" ht="13.8" x14ac:dyDescent="0.3"/>
    <row r="459" s="1" customFormat="1" ht="13.8" x14ac:dyDescent="0.3"/>
    <row r="460" s="1" customFormat="1" ht="13.8" x14ac:dyDescent="0.3"/>
    <row r="461" s="1" customFormat="1" ht="13.8" x14ac:dyDescent="0.3"/>
    <row r="462" s="1" customFormat="1" ht="13.8" x14ac:dyDescent="0.3"/>
    <row r="463" s="1" customFormat="1" ht="13.8" x14ac:dyDescent="0.3"/>
    <row r="464" s="1" customFormat="1" ht="13.8" x14ac:dyDescent="0.3"/>
    <row r="465" s="1" customFormat="1" ht="13.8" x14ac:dyDescent="0.3"/>
    <row r="466" s="1" customFormat="1" ht="13.8" x14ac:dyDescent="0.3"/>
    <row r="467" s="1" customFormat="1" ht="13.8" x14ac:dyDescent="0.3"/>
    <row r="468" s="1" customFormat="1" ht="13.8" x14ac:dyDescent="0.3"/>
    <row r="469" s="1" customFormat="1" ht="13.8" x14ac:dyDescent="0.3"/>
    <row r="470" s="1" customFormat="1" ht="13.8" x14ac:dyDescent="0.3"/>
    <row r="471" s="1" customFormat="1" ht="13.8" x14ac:dyDescent="0.3"/>
    <row r="472" s="1" customFormat="1" ht="13.8" x14ac:dyDescent="0.3"/>
    <row r="473" s="1" customFormat="1" ht="13.8" x14ac:dyDescent="0.3"/>
    <row r="474" s="1" customFormat="1" ht="13.8" x14ac:dyDescent="0.3"/>
    <row r="475" s="1" customFormat="1" ht="13.8" x14ac:dyDescent="0.3"/>
    <row r="476" s="1" customFormat="1" ht="13.8" x14ac:dyDescent="0.3"/>
    <row r="477" s="1" customFormat="1" ht="13.8" x14ac:dyDescent="0.3"/>
    <row r="478" s="1" customFormat="1" ht="13.8" x14ac:dyDescent="0.3"/>
    <row r="479" s="1" customFormat="1" ht="13.8" x14ac:dyDescent="0.3"/>
    <row r="480" s="1" customFormat="1" ht="13.8" x14ac:dyDescent="0.3"/>
    <row r="481" s="1" customFormat="1" ht="13.8" x14ac:dyDescent="0.3"/>
    <row r="482" s="1" customFormat="1" ht="13.8" x14ac:dyDescent="0.3"/>
    <row r="483" s="1" customFormat="1" ht="13.8" x14ac:dyDescent="0.3"/>
    <row r="484" s="1" customFormat="1" ht="13.8" x14ac:dyDescent="0.3"/>
    <row r="485" s="1" customFormat="1" ht="13.8" x14ac:dyDescent="0.3"/>
    <row r="486" s="1" customFormat="1" ht="13.8" x14ac:dyDescent="0.3"/>
    <row r="487" s="1" customFormat="1" ht="13.8" x14ac:dyDescent="0.3"/>
    <row r="488" s="1" customFormat="1" ht="13.8" x14ac:dyDescent="0.3"/>
    <row r="489" s="1" customFormat="1" ht="13.8" x14ac:dyDescent="0.3"/>
    <row r="490" s="1" customFormat="1" ht="13.8" x14ac:dyDescent="0.3"/>
    <row r="491" s="1" customFormat="1" ht="13.8" x14ac:dyDescent="0.3"/>
    <row r="492" s="1" customFormat="1" ht="13.8" x14ac:dyDescent="0.3"/>
    <row r="493" s="1" customFormat="1" ht="13.8" x14ac:dyDescent="0.3"/>
    <row r="494" s="1" customFormat="1" ht="13.8" x14ac:dyDescent="0.3"/>
    <row r="495" s="1" customFormat="1" ht="13.8" x14ac:dyDescent="0.3"/>
    <row r="496" s="1" customFormat="1" ht="13.8" x14ac:dyDescent="0.3"/>
    <row r="497" s="1" customFormat="1" ht="13.8" x14ac:dyDescent="0.3"/>
    <row r="498" s="1" customFormat="1" ht="13.8" x14ac:dyDescent="0.3"/>
    <row r="499" s="1" customFormat="1" ht="13.8" x14ac:dyDescent="0.3"/>
    <row r="500" s="1" customFormat="1" ht="13.8" x14ac:dyDescent="0.3"/>
    <row r="501" s="1" customFormat="1" ht="13.8" x14ac:dyDescent="0.3"/>
    <row r="502" s="1" customFormat="1" ht="13.8" x14ac:dyDescent="0.3"/>
    <row r="503" s="1" customFormat="1" ht="13.8" x14ac:dyDescent="0.3"/>
    <row r="504" s="1" customFormat="1" ht="13.8" x14ac:dyDescent="0.3"/>
    <row r="505" s="1" customFormat="1" ht="13.8" x14ac:dyDescent="0.3"/>
    <row r="506" s="1" customFormat="1" ht="13.8" x14ac:dyDescent="0.3"/>
    <row r="507" s="1" customFormat="1" ht="13.8" x14ac:dyDescent="0.3"/>
    <row r="508" s="1" customFormat="1" ht="13.8" x14ac:dyDescent="0.3"/>
    <row r="509" s="1" customFormat="1" ht="13.8" x14ac:dyDescent="0.3"/>
    <row r="510" s="1" customFormat="1" ht="13.8" x14ac:dyDescent="0.3"/>
    <row r="511" s="1" customFormat="1" ht="13.8" x14ac:dyDescent="0.3"/>
    <row r="512" s="1" customFormat="1" ht="13.8" x14ac:dyDescent="0.3"/>
    <row r="513" s="1" customFormat="1" ht="13.8" x14ac:dyDescent="0.3"/>
    <row r="514" s="1" customFormat="1" ht="13.8" x14ac:dyDescent="0.3"/>
    <row r="515" s="1" customFormat="1" ht="13.8" x14ac:dyDescent="0.3"/>
    <row r="516" s="1" customFormat="1" ht="13.8" x14ac:dyDescent="0.3"/>
    <row r="517" s="1" customFormat="1" ht="13.8" x14ac:dyDescent="0.3"/>
    <row r="518" s="1" customFormat="1" ht="13.8" x14ac:dyDescent="0.3"/>
    <row r="519" s="1" customFormat="1" ht="13.8" x14ac:dyDescent="0.3"/>
    <row r="520" s="1" customFormat="1" ht="13.8" x14ac:dyDescent="0.3"/>
    <row r="521" s="1" customFormat="1" ht="13.8" x14ac:dyDescent="0.3"/>
    <row r="522" s="1" customFormat="1" ht="13.8" x14ac:dyDescent="0.3"/>
    <row r="523" s="1" customFormat="1" ht="13.8" x14ac:dyDescent="0.3"/>
    <row r="524" s="1" customFormat="1" ht="13.8" x14ac:dyDescent="0.3"/>
    <row r="525" s="1" customFormat="1" ht="13.8" x14ac:dyDescent="0.3"/>
    <row r="526" s="1" customFormat="1" ht="13.8" x14ac:dyDescent="0.3"/>
    <row r="527" s="1" customFormat="1" ht="13.8" x14ac:dyDescent="0.3"/>
    <row r="528" s="1" customFormat="1" ht="13.8" x14ac:dyDescent="0.3"/>
    <row r="529" s="1" customFormat="1" ht="13.8" x14ac:dyDescent="0.3"/>
    <row r="530" s="1" customFormat="1" ht="13.8" x14ac:dyDescent="0.3"/>
    <row r="531" s="1" customFormat="1" ht="13.8" x14ac:dyDescent="0.3"/>
    <row r="532" s="1" customFormat="1" ht="13.8" x14ac:dyDescent="0.3"/>
    <row r="533" s="1" customFormat="1" ht="13.8" x14ac:dyDescent="0.3"/>
    <row r="534" s="1" customFormat="1" ht="13.8" x14ac:dyDescent="0.3"/>
    <row r="535" s="1" customFormat="1" ht="13.8" x14ac:dyDescent="0.3"/>
    <row r="536" s="1" customFormat="1" ht="13.8" x14ac:dyDescent="0.3"/>
    <row r="537" s="1" customFormat="1" ht="13.8" x14ac:dyDescent="0.3"/>
    <row r="538" s="1" customFormat="1" ht="13.8" x14ac:dyDescent="0.3"/>
    <row r="539" s="1" customFormat="1" ht="13.8" x14ac:dyDescent="0.3"/>
    <row r="540" s="1" customFormat="1" ht="13.8" x14ac:dyDescent="0.3"/>
    <row r="541" s="1" customFormat="1" ht="13.8" x14ac:dyDescent="0.3"/>
    <row r="542" s="1" customFormat="1" ht="13.8" x14ac:dyDescent="0.3"/>
    <row r="543" s="1" customFormat="1" ht="13.8" x14ac:dyDescent="0.3"/>
  </sheetData>
  <mergeCells count="27">
    <mergeCell ref="A72:E72"/>
    <mergeCell ref="E34:E38"/>
    <mergeCell ref="A11:E11"/>
    <mergeCell ref="A12:E12"/>
    <mergeCell ref="A17:E17"/>
    <mergeCell ref="A18:E18"/>
    <mergeCell ref="A22:E22"/>
    <mergeCell ref="A59:E59"/>
    <mergeCell ref="A31:E31"/>
    <mergeCell ref="A19:E19"/>
    <mergeCell ref="A20:E20"/>
    <mergeCell ref="A50:E50"/>
    <mergeCell ref="A14:E14"/>
    <mergeCell ref="A15:E15"/>
    <mergeCell ref="A57:E57"/>
    <mergeCell ref="A13:E13"/>
    <mergeCell ref="A6:D6"/>
    <mergeCell ref="A9:D9"/>
    <mergeCell ref="A7:D7"/>
    <mergeCell ref="A8:D8"/>
    <mergeCell ref="A48:E48"/>
    <mergeCell ref="A16:E16"/>
    <mergeCell ref="A1:E1"/>
    <mergeCell ref="A2:D2"/>
    <mergeCell ref="A3:D3"/>
    <mergeCell ref="A4:D4"/>
    <mergeCell ref="A5:D5"/>
  </mergeCells>
  <conditionalFormatting sqref="E74:E79">
    <cfRule type="containsText" dxfId="0" priority="1" operator="containsText" text="CORRECTO">
      <formula>NOT(ISERROR(SEARCH("CORRECTO",E74)))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>&amp;L&amp;"-,Negrita"&amp;14AUTOCONSUMO
Y AUTARQUÍA&amp;C&amp;"-,Negrita"&amp;14&amp;K000000CÁLCULO PUESTA A TIERRA DE CENTRO DE MT
EN BASE A LAS NTP MT 2.11.33/34 E ITC-RAT 13&amp;R&amp;"-,Negrita"&amp;14INGENIERO
SOLITARIO</oddHeader>
    <oddFooter>&amp;L&amp;"-,Negrita"&amp;14&amp;K000000&amp;D&amp;R&amp;"-,Negrita"&amp;14&amp;K000000&amp;P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20E4-7849-4D19-B47B-9ED895947DED}">
  <sheetPr>
    <tabColor theme="3" tint="0.79998168889431442"/>
  </sheetPr>
  <dimension ref="A1:C491"/>
  <sheetViews>
    <sheetView workbookViewId="0">
      <selection activeCell="C7" sqref="C7"/>
    </sheetView>
  </sheetViews>
  <sheetFormatPr baseColWidth="10" defaultRowHeight="14.4" x14ac:dyDescent="0.3"/>
  <sheetData>
    <row r="1" spans="1:3" s="1" customFormat="1" ht="13.8" x14ac:dyDescent="0.3">
      <c r="A1" s="46" t="s">
        <v>73</v>
      </c>
      <c r="B1" s="46"/>
    </row>
    <row r="2" spans="1:3" s="1" customFormat="1" ht="13.8" x14ac:dyDescent="0.3">
      <c r="A2" s="3" t="s">
        <v>16</v>
      </c>
      <c r="B2" s="3" t="s">
        <v>132</v>
      </c>
    </row>
    <row r="3" spans="1:3" s="1" customFormat="1" ht="13.8" x14ac:dyDescent="0.3">
      <c r="A3" s="30">
        <f>DATOS!D24</f>
        <v>0</v>
      </c>
      <c r="B3" s="6">
        <f>IF(A3&lt;=20,400,2200)</f>
        <v>400</v>
      </c>
    </row>
    <row r="4" spans="1:3" s="1" customFormat="1" ht="13.8" x14ac:dyDescent="0.3"/>
    <row r="5" spans="1:3" s="1" customFormat="1" ht="13.8" x14ac:dyDescent="0.3">
      <c r="A5" s="46" t="s">
        <v>133</v>
      </c>
      <c r="B5" s="46"/>
      <c r="C5" s="46"/>
    </row>
    <row r="6" spans="1:3" s="1" customFormat="1" ht="13.8" x14ac:dyDescent="0.3">
      <c r="A6" s="3" t="s">
        <v>16</v>
      </c>
      <c r="B6" s="36" t="s">
        <v>49</v>
      </c>
      <c r="C6" s="3" t="s">
        <v>11</v>
      </c>
    </row>
    <row r="7" spans="1:3" s="1" customFormat="1" ht="13.8" x14ac:dyDescent="0.3">
      <c r="A7" s="30">
        <f>DATOS!D24</f>
        <v>0</v>
      </c>
      <c r="B7" s="30">
        <f>DATOS!D26</f>
        <v>0</v>
      </c>
      <c r="C7" s="6">
        <f>IF(A7&lt;=20,100,60)*IF(B7&lt;=1,0.5,1)</f>
        <v>50</v>
      </c>
    </row>
    <row r="8" spans="1:3" s="1" customFormat="1" ht="13.8" x14ac:dyDescent="0.3"/>
    <row r="9" spans="1:3" s="1" customFormat="1" ht="13.8" x14ac:dyDescent="0.3">
      <c r="A9" s="46" t="s">
        <v>138</v>
      </c>
      <c r="B9" s="46"/>
    </row>
    <row r="10" spans="1:3" s="1" customFormat="1" ht="13.8" x14ac:dyDescent="0.3">
      <c r="A10" s="8">
        <f>MAX(A11+0.01,DATOS!D45)</f>
        <v>10.01</v>
      </c>
      <c r="B10" s="39">
        <v>50</v>
      </c>
    </row>
    <row r="11" spans="1:3" s="1" customFormat="1" ht="13.8" x14ac:dyDescent="0.3">
      <c r="A11" s="38">
        <v>10</v>
      </c>
      <c r="B11" s="39">
        <v>80</v>
      </c>
    </row>
    <row r="12" spans="1:3" s="1" customFormat="1" ht="13.8" x14ac:dyDescent="0.3">
      <c r="A12" s="38">
        <v>5</v>
      </c>
      <c r="B12" s="39">
        <v>81</v>
      </c>
    </row>
    <row r="13" spans="1:3" s="1" customFormat="1" ht="13.8" x14ac:dyDescent="0.3">
      <c r="A13" s="38">
        <v>2</v>
      </c>
      <c r="B13" s="39">
        <v>90</v>
      </c>
    </row>
    <row r="14" spans="1:3" s="1" customFormat="1" ht="13.8" x14ac:dyDescent="0.3">
      <c r="A14" s="38">
        <v>1</v>
      </c>
      <c r="B14" s="39">
        <v>107</v>
      </c>
    </row>
    <row r="15" spans="1:3" s="1" customFormat="1" ht="13.8" x14ac:dyDescent="0.3">
      <c r="A15" s="38">
        <v>0.5</v>
      </c>
      <c r="B15" s="39">
        <v>204</v>
      </c>
    </row>
    <row r="16" spans="1:3" s="1" customFormat="1" ht="13.8" x14ac:dyDescent="0.3">
      <c r="A16" s="38">
        <v>0.4</v>
      </c>
      <c r="B16" s="39">
        <v>310</v>
      </c>
    </row>
    <row r="17" spans="1:2" s="1" customFormat="1" ht="13.8" x14ac:dyDescent="0.3">
      <c r="A17" s="38">
        <v>0.3</v>
      </c>
      <c r="B17" s="39">
        <v>420</v>
      </c>
    </row>
    <row r="18" spans="1:2" s="1" customFormat="1" ht="13.8" x14ac:dyDescent="0.3">
      <c r="A18" s="38">
        <v>0.2</v>
      </c>
      <c r="B18" s="39">
        <v>528</v>
      </c>
    </row>
    <row r="19" spans="1:2" s="1" customFormat="1" ht="13.8" x14ac:dyDescent="0.3">
      <c r="A19" s="38">
        <v>0.1</v>
      </c>
      <c r="B19" s="39">
        <v>633</v>
      </c>
    </row>
    <row r="20" spans="1:2" s="1" customFormat="1" ht="13.8" x14ac:dyDescent="0.3">
      <c r="A20" s="38">
        <v>0.05</v>
      </c>
      <c r="B20" s="39">
        <v>735</v>
      </c>
    </row>
    <row r="21" spans="1:2" s="1" customFormat="1" ht="13.8" x14ac:dyDescent="0.3"/>
    <row r="22" spans="1:2" s="1" customFormat="1" ht="13.8" x14ac:dyDescent="0.3"/>
    <row r="23" spans="1:2" s="1" customFormat="1" ht="13.8" x14ac:dyDescent="0.3"/>
    <row r="24" spans="1:2" s="1" customFormat="1" ht="13.8" x14ac:dyDescent="0.3"/>
    <row r="25" spans="1:2" s="1" customFormat="1" ht="13.8" x14ac:dyDescent="0.3"/>
    <row r="26" spans="1:2" s="1" customFormat="1" ht="13.8" x14ac:dyDescent="0.3"/>
    <row r="27" spans="1:2" s="1" customFormat="1" ht="13.8" x14ac:dyDescent="0.3"/>
    <row r="28" spans="1:2" s="1" customFormat="1" ht="13.8" x14ac:dyDescent="0.3"/>
    <row r="29" spans="1:2" s="1" customFormat="1" ht="13.8" x14ac:dyDescent="0.3"/>
    <row r="30" spans="1:2" s="1" customFormat="1" ht="13.8" x14ac:dyDescent="0.3"/>
    <row r="31" spans="1:2" s="1" customFormat="1" ht="13.8" x14ac:dyDescent="0.3"/>
    <row r="32" spans="1:2" s="1" customFormat="1" ht="13.8" x14ac:dyDescent="0.3"/>
    <row r="33" s="1" customFormat="1" ht="13.8" x14ac:dyDescent="0.3"/>
    <row r="34" s="1" customFormat="1" ht="13.8" x14ac:dyDescent="0.3"/>
    <row r="35" s="1" customFormat="1" ht="13.8" x14ac:dyDescent="0.3"/>
    <row r="36" s="1" customFormat="1" ht="13.8" x14ac:dyDescent="0.3"/>
    <row r="37" s="1" customFormat="1" ht="13.8" x14ac:dyDescent="0.3"/>
    <row r="38" s="1" customFormat="1" ht="13.8" x14ac:dyDescent="0.3"/>
    <row r="39" s="1" customFormat="1" ht="13.8" x14ac:dyDescent="0.3"/>
    <row r="40" s="1" customFormat="1" ht="13.8" x14ac:dyDescent="0.3"/>
    <row r="41" s="1" customFormat="1" ht="13.8" x14ac:dyDescent="0.3"/>
    <row r="42" s="1" customFormat="1" ht="13.8" x14ac:dyDescent="0.3"/>
    <row r="43" s="1" customFormat="1" ht="13.8" x14ac:dyDescent="0.3"/>
    <row r="44" s="1" customFormat="1" ht="13.8" x14ac:dyDescent="0.3"/>
    <row r="45" s="1" customFormat="1" ht="13.8" x14ac:dyDescent="0.3"/>
    <row r="46" s="1" customFormat="1" ht="13.8" x14ac:dyDescent="0.3"/>
    <row r="47" s="1" customFormat="1" ht="13.8" x14ac:dyDescent="0.3"/>
    <row r="48" s="1" customFormat="1" ht="13.8" x14ac:dyDescent="0.3"/>
    <row r="49" s="1" customFormat="1" ht="13.8" x14ac:dyDescent="0.3"/>
    <row r="50" s="1" customFormat="1" ht="13.8" x14ac:dyDescent="0.3"/>
    <row r="51" s="1" customFormat="1" ht="13.8" x14ac:dyDescent="0.3"/>
    <row r="52" s="1" customFormat="1" ht="13.8" x14ac:dyDescent="0.3"/>
    <row r="53" s="1" customFormat="1" ht="13.8" x14ac:dyDescent="0.3"/>
    <row r="54" s="1" customFormat="1" ht="13.8" x14ac:dyDescent="0.3"/>
    <row r="55" s="1" customFormat="1" ht="13.8" x14ac:dyDescent="0.3"/>
    <row r="56" s="1" customFormat="1" ht="13.8" x14ac:dyDescent="0.3"/>
    <row r="57" s="1" customFormat="1" ht="13.8" x14ac:dyDescent="0.3"/>
    <row r="58" s="1" customFormat="1" ht="13.8" x14ac:dyDescent="0.3"/>
    <row r="59" s="1" customFormat="1" ht="13.8" x14ac:dyDescent="0.3"/>
    <row r="60" s="1" customFormat="1" ht="13.8" x14ac:dyDescent="0.3"/>
    <row r="61" s="1" customFormat="1" ht="13.8" x14ac:dyDescent="0.3"/>
    <row r="62" s="1" customFormat="1" ht="13.8" x14ac:dyDescent="0.3"/>
    <row r="63" s="1" customFormat="1" ht="13.8" x14ac:dyDescent="0.3"/>
    <row r="64" s="1" customFormat="1" ht="13.8" x14ac:dyDescent="0.3"/>
    <row r="65" s="1" customFormat="1" ht="13.8" x14ac:dyDescent="0.3"/>
    <row r="66" s="1" customFormat="1" ht="13.8" x14ac:dyDescent="0.3"/>
    <row r="67" s="1" customFormat="1" ht="13.8" x14ac:dyDescent="0.3"/>
    <row r="68" s="1" customFormat="1" ht="13.8" x14ac:dyDescent="0.3"/>
    <row r="69" s="1" customFormat="1" ht="13.8" x14ac:dyDescent="0.3"/>
    <row r="70" s="1" customFormat="1" ht="13.8" x14ac:dyDescent="0.3"/>
    <row r="71" s="1" customFormat="1" ht="13.8" x14ac:dyDescent="0.3"/>
    <row r="72" s="1" customFormat="1" ht="13.8" x14ac:dyDescent="0.3"/>
    <row r="73" s="1" customFormat="1" ht="13.8" x14ac:dyDescent="0.3"/>
    <row r="74" s="1" customFormat="1" ht="13.8" x14ac:dyDescent="0.3"/>
    <row r="75" s="1" customFormat="1" ht="13.8" x14ac:dyDescent="0.3"/>
    <row r="76" s="1" customFormat="1" ht="13.8" x14ac:dyDescent="0.3"/>
    <row r="77" s="1" customFormat="1" ht="13.8" x14ac:dyDescent="0.3"/>
    <row r="78" s="1" customFormat="1" ht="13.8" x14ac:dyDescent="0.3"/>
    <row r="79" s="1" customFormat="1" ht="13.8" x14ac:dyDescent="0.3"/>
    <row r="80" s="1" customFormat="1" ht="13.8" x14ac:dyDescent="0.3"/>
    <row r="81" s="1" customFormat="1" ht="13.8" x14ac:dyDescent="0.3"/>
    <row r="82" s="1" customFormat="1" ht="13.8" x14ac:dyDescent="0.3"/>
    <row r="83" s="1" customFormat="1" ht="13.8" x14ac:dyDescent="0.3"/>
    <row r="84" s="1" customFormat="1" ht="13.8" x14ac:dyDescent="0.3"/>
    <row r="85" s="1" customFormat="1" ht="13.8" x14ac:dyDescent="0.3"/>
    <row r="86" s="1" customFormat="1" ht="13.8" x14ac:dyDescent="0.3"/>
    <row r="87" s="1" customFormat="1" ht="13.8" x14ac:dyDescent="0.3"/>
    <row r="88" s="1" customFormat="1" ht="13.8" x14ac:dyDescent="0.3"/>
    <row r="89" s="1" customFormat="1" ht="13.8" x14ac:dyDescent="0.3"/>
    <row r="90" s="1" customFormat="1" ht="13.8" x14ac:dyDescent="0.3"/>
    <row r="91" s="1" customFormat="1" ht="13.8" x14ac:dyDescent="0.3"/>
    <row r="92" s="1" customFormat="1" ht="13.8" x14ac:dyDescent="0.3"/>
    <row r="93" s="1" customFormat="1" ht="13.8" x14ac:dyDescent="0.3"/>
    <row r="94" s="1" customFormat="1" ht="13.8" x14ac:dyDescent="0.3"/>
    <row r="95" s="1" customFormat="1" ht="13.8" x14ac:dyDescent="0.3"/>
    <row r="96" s="1" customFormat="1" ht="13.8" x14ac:dyDescent="0.3"/>
    <row r="97" s="1" customFormat="1" ht="13.8" x14ac:dyDescent="0.3"/>
    <row r="98" s="1" customFormat="1" ht="13.8" x14ac:dyDescent="0.3"/>
    <row r="99" s="1" customFormat="1" ht="13.8" x14ac:dyDescent="0.3"/>
    <row r="100" s="1" customFormat="1" ht="13.8" x14ac:dyDescent="0.3"/>
    <row r="101" s="1" customFormat="1" ht="13.8" x14ac:dyDescent="0.3"/>
    <row r="102" s="1" customFormat="1" ht="13.8" x14ac:dyDescent="0.3"/>
    <row r="103" s="1" customFormat="1" ht="13.8" x14ac:dyDescent="0.3"/>
    <row r="104" s="1" customFormat="1" ht="13.8" x14ac:dyDescent="0.3"/>
    <row r="105" s="1" customFormat="1" ht="13.8" x14ac:dyDescent="0.3"/>
    <row r="106" s="1" customFormat="1" ht="13.8" x14ac:dyDescent="0.3"/>
    <row r="107" s="1" customFormat="1" ht="13.8" x14ac:dyDescent="0.3"/>
    <row r="108" s="1" customFormat="1" ht="13.8" x14ac:dyDescent="0.3"/>
    <row r="109" s="1" customFormat="1" ht="13.8" x14ac:dyDescent="0.3"/>
    <row r="110" s="1" customFormat="1" ht="13.8" x14ac:dyDescent="0.3"/>
    <row r="111" s="1" customFormat="1" ht="13.8" x14ac:dyDescent="0.3"/>
    <row r="112" s="1" customFormat="1" ht="13.8" x14ac:dyDescent="0.3"/>
    <row r="113" s="1" customFormat="1" ht="13.8" x14ac:dyDescent="0.3"/>
    <row r="114" s="1" customFormat="1" ht="13.8" x14ac:dyDescent="0.3"/>
    <row r="115" s="1" customFormat="1" ht="13.8" x14ac:dyDescent="0.3"/>
    <row r="116" s="1" customFormat="1" ht="13.8" x14ac:dyDescent="0.3"/>
    <row r="117" s="1" customFormat="1" ht="13.8" x14ac:dyDescent="0.3"/>
    <row r="118" s="1" customFormat="1" ht="13.8" x14ac:dyDescent="0.3"/>
    <row r="119" s="1" customFormat="1" ht="13.8" x14ac:dyDescent="0.3"/>
    <row r="120" s="1" customFormat="1" ht="13.8" x14ac:dyDescent="0.3"/>
    <row r="121" s="1" customFormat="1" ht="13.8" x14ac:dyDescent="0.3"/>
    <row r="122" s="1" customFormat="1" ht="13.8" x14ac:dyDescent="0.3"/>
    <row r="123" s="1" customFormat="1" ht="13.8" x14ac:dyDescent="0.3"/>
    <row r="124" s="1" customFormat="1" ht="13.8" x14ac:dyDescent="0.3"/>
    <row r="125" s="1" customFormat="1" ht="13.8" x14ac:dyDescent="0.3"/>
    <row r="126" s="1" customFormat="1" ht="13.8" x14ac:dyDescent="0.3"/>
    <row r="127" s="1" customFormat="1" ht="13.8" x14ac:dyDescent="0.3"/>
    <row r="128" s="1" customFormat="1" ht="13.8" x14ac:dyDescent="0.3"/>
    <row r="129" s="1" customFormat="1" ht="13.8" x14ac:dyDescent="0.3"/>
    <row r="130" s="1" customFormat="1" ht="13.8" x14ac:dyDescent="0.3"/>
    <row r="131" s="1" customFormat="1" ht="13.8" x14ac:dyDescent="0.3"/>
    <row r="132" s="1" customFormat="1" ht="13.8" x14ac:dyDescent="0.3"/>
    <row r="133" s="1" customFormat="1" ht="13.8" x14ac:dyDescent="0.3"/>
    <row r="134" s="1" customFormat="1" ht="13.8" x14ac:dyDescent="0.3"/>
    <row r="135" s="1" customFormat="1" ht="13.8" x14ac:dyDescent="0.3"/>
    <row r="136" s="1" customFormat="1" ht="13.8" x14ac:dyDescent="0.3"/>
    <row r="137" s="1" customFormat="1" ht="13.8" x14ac:dyDescent="0.3"/>
    <row r="138" s="1" customFormat="1" ht="13.8" x14ac:dyDescent="0.3"/>
    <row r="139" s="1" customFormat="1" ht="13.8" x14ac:dyDescent="0.3"/>
    <row r="140" s="1" customFormat="1" ht="13.8" x14ac:dyDescent="0.3"/>
    <row r="141" s="1" customFormat="1" ht="13.8" x14ac:dyDescent="0.3"/>
    <row r="142" s="1" customFormat="1" ht="13.8" x14ac:dyDescent="0.3"/>
    <row r="143" s="1" customFormat="1" ht="13.8" x14ac:dyDescent="0.3"/>
    <row r="144" s="1" customFormat="1" ht="13.8" x14ac:dyDescent="0.3"/>
    <row r="145" s="1" customFormat="1" ht="13.8" x14ac:dyDescent="0.3"/>
    <row r="146" s="1" customFormat="1" ht="13.8" x14ac:dyDescent="0.3"/>
    <row r="147" s="1" customFormat="1" ht="13.8" x14ac:dyDescent="0.3"/>
    <row r="148" s="1" customFormat="1" ht="13.8" x14ac:dyDescent="0.3"/>
    <row r="149" s="1" customFormat="1" ht="13.8" x14ac:dyDescent="0.3"/>
    <row r="150" s="1" customFormat="1" ht="13.8" x14ac:dyDescent="0.3"/>
    <row r="151" s="1" customFormat="1" ht="13.8" x14ac:dyDescent="0.3"/>
    <row r="152" s="1" customFormat="1" ht="13.8" x14ac:dyDescent="0.3"/>
    <row r="153" s="1" customFormat="1" ht="13.8" x14ac:dyDescent="0.3"/>
    <row r="154" s="1" customFormat="1" ht="13.8" x14ac:dyDescent="0.3"/>
    <row r="155" s="1" customFormat="1" ht="13.8" x14ac:dyDescent="0.3"/>
    <row r="156" s="1" customFormat="1" ht="13.8" x14ac:dyDescent="0.3"/>
    <row r="157" s="1" customFormat="1" ht="13.8" x14ac:dyDescent="0.3"/>
    <row r="158" s="1" customFormat="1" ht="13.8" x14ac:dyDescent="0.3"/>
    <row r="159" s="1" customFormat="1" ht="13.8" x14ac:dyDescent="0.3"/>
    <row r="160" s="1" customFormat="1" ht="13.8" x14ac:dyDescent="0.3"/>
    <row r="161" s="1" customFormat="1" ht="13.8" x14ac:dyDescent="0.3"/>
    <row r="162" s="1" customFormat="1" ht="13.8" x14ac:dyDescent="0.3"/>
    <row r="163" s="1" customFormat="1" ht="13.8" x14ac:dyDescent="0.3"/>
    <row r="164" s="1" customFormat="1" ht="13.8" x14ac:dyDescent="0.3"/>
    <row r="165" s="1" customFormat="1" ht="13.8" x14ac:dyDescent="0.3"/>
    <row r="166" s="1" customFormat="1" ht="13.8" x14ac:dyDescent="0.3"/>
    <row r="167" s="1" customFormat="1" ht="13.8" x14ac:dyDescent="0.3"/>
    <row r="168" s="1" customFormat="1" ht="13.8" x14ac:dyDescent="0.3"/>
    <row r="169" s="1" customFormat="1" ht="13.8" x14ac:dyDescent="0.3"/>
    <row r="170" s="1" customFormat="1" ht="13.8" x14ac:dyDescent="0.3"/>
    <row r="171" s="1" customFormat="1" ht="13.8" x14ac:dyDescent="0.3"/>
    <row r="172" s="1" customFormat="1" ht="13.8" x14ac:dyDescent="0.3"/>
    <row r="173" s="1" customFormat="1" ht="13.8" x14ac:dyDescent="0.3"/>
    <row r="174" s="1" customFormat="1" ht="13.8" x14ac:dyDescent="0.3"/>
    <row r="175" s="1" customFormat="1" ht="13.8" x14ac:dyDescent="0.3"/>
    <row r="176" s="1" customFormat="1" ht="13.8" x14ac:dyDescent="0.3"/>
    <row r="177" s="1" customFormat="1" ht="13.8" x14ac:dyDescent="0.3"/>
    <row r="178" s="1" customFormat="1" ht="13.8" x14ac:dyDescent="0.3"/>
    <row r="179" s="1" customFormat="1" ht="13.8" x14ac:dyDescent="0.3"/>
    <row r="180" s="1" customFormat="1" ht="13.8" x14ac:dyDescent="0.3"/>
    <row r="181" s="1" customFormat="1" ht="13.8" x14ac:dyDescent="0.3"/>
    <row r="182" s="1" customFormat="1" ht="13.8" x14ac:dyDescent="0.3"/>
    <row r="183" s="1" customFormat="1" ht="13.8" x14ac:dyDescent="0.3"/>
    <row r="184" s="1" customFormat="1" ht="13.8" x14ac:dyDescent="0.3"/>
    <row r="185" s="1" customFormat="1" ht="13.8" x14ac:dyDescent="0.3"/>
    <row r="186" s="1" customFormat="1" ht="13.8" x14ac:dyDescent="0.3"/>
    <row r="187" s="1" customFormat="1" ht="13.8" x14ac:dyDescent="0.3"/>
    <row r="188" s="1" customFormat="1" ht="13.8" x14ac:dyDescent="0.3"/>
    <row r="189" s="1" customFormat="1" ht="13.8" x14ac:dyDescent="0.3"/>
    <row r="190" s="1" customFormat="1" ht="13.8" x14ac:dyDescent="0.3"/>
    <row r="191" s="1" customFormat="1" ht="13.8" x14ac:dyDescent="0.3"/>
    <row r="192" s="1" customFormat="1" ht="13.8" x14ac:dyDescent="0.3"/>
    <row r="193" s="1" customFormat="1" ht="13.8" x14ac:dyDescent="0.3"/>
    <row r="194" s="1" customFormat="1" ht="13.8" x14ac:dyDescent="0.3"/>
    <row r="195" s="1" customFormat="1" ht="13.8" x14ac:dyDescent="0.3"/>
    <row r="196" s="1" customFormat="1" ht="13.8" x14ac:dyDescent="0.3"/>
    <row r="197" s="1" customFormat="1" ht="13.8" x14ac:dyDescent="0.3"/>
    <row r="198" s="1" customFormat="1" ht="13.8" x14ac:dyDescent="0.3"/>
    <row r="199" s="1" customFormat="1" ht="13.8" x14ac:dyDescent="0.3"/>
    <row r="200" s="1" customFormat="1" ht="13.8" x14ac:dyDescent="0.3"/>
    <row r="201" s="1" customFormat="1" ht="13.8" x14ac:dyDescent="0.3"/>
    <row r="202" s="1" customFormat="1" ht="13.8" x14ac:dyDescent="0.3"/>
    <row r="203" s="1" customFormat="1" ht="13.8" x14ac:dyDescent="0.3"/>
    <row r="204" s="1" customFormat="1" ht="13.8" x14ac:dyDescent="0.3"/>
    <row r="205" s="1" customFormat="1" ht="13.8" x14ac:dyDescent="0.3"/>
    <row r="206" s="1" customFormat="1" ht="13.8" x14ac:dyDescent="0.3"/>
    <row r="207" s="1" customFormat="1" ht="13.8" x14ac:dyDescent="0.3"/>
    <row r="208" s="1" customFormat="1" ht="13.8" x14ac:dyDescent="0.3"/>
    <row r="209" s="1" customFormat="1" ht="13.8" x14ac:dyDescent="0.3"/>
    <row r="210" s="1" customFormat="1" ht="13.8" x14ac:dyDescent="0.3"/>
    <row r="211" s="1" customFormat="1" ht="13.8" x14ac:dyDescent="0.3"/>
    <row r="212" s="1" customFormat="1" ht="13.8" x14ac:dyDescent="0.3"/>
    <row r="213" s="1" customFormat="1" ht="13.8" x14ac:dyDescent="0.3"/>
    <row r="214" s="1" customFormat="1" ht="13.8" x14ac:dyDescent="0.3"/>
    <row r="215" s="1" customFormat="1" ht="13.8" x14ac:dyDescent="0.3"/>
    <row r="216" s="1" customFormat="1" ht="13.8" x14ac:dyDescent="0.3"/>
    <row r="217" s="1" customFormat="1" ht="13.8" x14ac:dyDescent="0.3"/>
    <row r="218" s="1" customFormat="1" ht="13.8" x14ac:dyDescent="0.3"/>
    <row r="219" s="1" customFormat="1" ht="13.8" x14ac:dyDescent="0.3"/>
    <row r="220" s="1" customFormat="1" ht="13.8" x14ac:dyDescent="0.3"/>
    <row r="221" s="1" customFormat="1" ht="13.8" x14ac:dyDescent="0.3"/>
    <row r="222" s="1" customFormat="1" ht="13.8" x14ac:dyDescent="0.3"/>
    <row r="223" s="1" customFormat="1" ht="13.8" x14ac:dyDescent="0.3"/>
    <row r="224" s="1" customFormat="1" ht="13.8" x14ac:dyDescent="0.3"/>
    <row r="225" s="1" customFormat="1" ht="13.8" x14ac:dyDescent="0.3"/>
    <row r="226" s="1" customFormat="1" ht="13.8" x14ac:dyDescent="0.3"/>
    <row r="227" s="1" customFormat="1" ht="13.8" x14ac:dyDescent="0.3"/>
    <row r="228" s="1" customFormat="1" ht="13.8" x14ac:dyDescent="0.3"/>
    <row r="229" s="1" customFormat="1" ht="13.8" x14ac:dyDescent="0.3"/>
    <row r="230" s="1" customFormat="1" ht="13.8" x14ac:dyDescent="0.3"/>
    <row r="231" s="1" customFormat="1" ht="13.8" x14ac:dyDescent="0.3"/>
    <row r="232" s="1" customFormat="1" ht="13.8" x14ac:dyDescent="0.3"/>
    <row r="233" s="1" customFormat="1" ht="13.8" x14ac:dyDescent="0.3"/>
    <row r="234" s="1" customFormat="1" ht="13.8" x14ac:dyDescent="0.3"/>
    <row r="235" s="1" customFormat="1" ht="13.8" x14ac:dyDescent="0.3"/>
    <row r="236" s="1" customFormat="1" ht="13.8" x14ac:dyDescent="0.3"/>
    <row r="237" s="1" customFormat="1" ht="13.8" x14ac:dyDescent="0.3"/>
    <row r="238" s="1" customFormat="1" ht="13.8" x14ac:dyDescent="0.3"/>
    <row r="239" s="1" customFormat="1" ht="13.8" x14ac:dyDescent="0.3"/>
    <row r="240" s="1" customFormat="1" ht="13.8" x14ac:dyDescent="0.3"/>
    <row r="241" s="1" customFormat="1" ht="13.8" x14ac:dyDescent="0.3"/>
    <row r="242" s="1" customFormat="1" ht="13.8" x14ac:dyDescent="0.3"/>
    <row r="243" s="1" customFormat="1" ht="13.8" x14ac:dyDescent="0.3"/>
    <row r="244" s="1" customFormat="1" ht="13.8" x14ac:dyDescent="0.3"/>
    <row r="245" s="1" customFormat="1" ht="13.8" x14ac:dyDescent="0.3"/>
    <row r="246" s="1" customFormat="1" ht="13.8" x14ac:dyDescent="0.3"/>
    <row r="247" s="1" customFormat="1" ht="13.8" x14ac:dyDescent="0.3"/>
    <row r="248" s="1" customFormat="1" ht="13.8" x14ac:dyDescent="0.3"/>
    <row r="249" s="1" customFormat="1" ht="13.8" x14ac:dyDescent="0.3"/>
    <row r="250" s="1" customFormat="1" ht="13.8" x14ac:dyDescent="0.3"/>
    <row r="251" s="1" customFormat="1" ht="13.8" x14ac:dyDescent="0.3"/>
    <row r="252" s="1" customFormat="1" ht="13.8" x14ac:dyDescent="0.3"/>
    <row r="253" s="1" customFormat="1" ht="13.8" x14ac:dyDescent="0.3"/>
    <row r="254" s="1" customFormat="1" ht="13.8" x14ac:dyDescent="0.3"/>
    <row r="255" s="1" customFormat="1" ht="13.8" x14ac:dyDescent="0.3"/>
    <row r="256" s="1" customFormat="1" ht="13.8" x14ac:dyDescent="0.3"/>
    <row r="257" s="1" customFormat="1" ht="13.8" x14ac:dyDescent="0.3"/>
    <row r="258" s="1" customFormat="1" ht="13.8" x14ac:dyDescent="0.3"/>
    <row r="259" s="1" customFormat="1" ht="13.8" x14ac:dyDescent="0.3"/>
    <row r="260" s="1" customFormat="1" ht="13.8" x14ac:dyDescent="0.3"/>
    <row r="261" s="1" customFormat="1" ht="13.8" x14ac:dyDescent="0.3"/>
    <row r="262" s="1" customFormat="1" ht="13.8" x14ac:dyDescent="0.3"/>
    <row r="263" s="1" customFormat="1" ht="13.8" x14ac:dyDescent="0.3"/>
    <row r="264" s="1" customFormat="1" ht="13.8" x14ac:dyDescent="0.3"/>
    <row r="265" s="1" customFormat="1" ht="13.8" x14ac:dyDescent="0.3"/>
    <row r="266" s="1" customFormat="1" ht="13.8" x14ac:dyDescent="0.3"/>
    <row r="267" s="1" customFormat="1" ht="13.8" x14ac:dyDescent="0.3"/>
    <row r="268" s="1" customFormat="1" ht="13.8" x14ac:dyDescent="0.3"/>
    <row r="269" s="1" customFormat="1" ht="13.8" x14ac:dyDescent="0.3"/>
    <row r="270" s="1" customFormat="1" ht="13.8" x14ac:dyDescent="0.3"/>
    <row r="271" s="1" customFormat="1" ht="13.8" x14ac:dyDescent="0.3"/>
    <row r="272" s="1" customFormat="1" ht="13.8" x14ac:dyDescent="0.3"/>
    <row r="273" s="1" customFormat="1" ht="13.8" x14ac:dyDescent="0.3"/>
    <row r="274" s="1" customFormat="1" ht="13.8" x14ac:dyDescent="0.3"/>
    <row r="275" s="1" customFormat="1" ht="13.8" x14ac:dyDescent="0.3"/>
    <row r="276" s="1" customFormat="1" ht="13.8" x14ac:dyDescent="0.3"/>
    <row r="277" s="1" customFormat="1" ht="13.8" x14ac:dyDescent="0.3"/>
    <row r="278" s="1" customFormat="1" ht="13.8" x14ac:dyDescent="0.3"/>
    <row r="279" s="1" customFormat="1" ht="13.8" x14ac:dyDescent="0.3"/>
    <row r="280" s="1" customFormat="1" ht="13.8" x14ac:dyDescent="0.3"/>
    <row r="281" s="1" customFormat="1" ht="13.8" x14ac:dyDescent="0.3"/>
    <row r="282" s="1" customFormat="1" ht="13.8" x14ac:dyDescent="0.3"/>
    <row r="283" s="1" customFormat="1" ht="13.8" x14ac:dyDescent="0.3"/>
    <row r="284" s="1" customFormat="1" ht="13.8" x14ac:dyDescent="0.3"/>
    <row r="285" s="1" customFormat="1" ht="13.8" x14ac:dyDescent="0.3"/>
    <row r="286" s="1" customFormat="1" ht="13.8" x14ac:dyDescent="0.3"/>
    <row r="287" s="1" customFormat="1" ht="13.8" x14ac:dyDescent="0.3"/>
    <row r="288" s="1" customFormat="1" ht="13.8" x14ac:dyDescent="0.3"/>
    <row r="289" s="1" customFormat="1" ht="13.8" x14ac:dyDescent="0.3"/>
    <row r="290" s="1" customFormat="1" ht="13.8" x14ac:dyDescent="0.3"/>
    <row r="291" s="1" customFormat="1" ht="13.8" x14ac:dyDescent="0.3"/>
    <row r="292" s="1" customFormat="1" ht="13.8" x14ac:dyDescent="0.3"/>
    <row r="293" s="1" customFormat="1" ht="13.8" x14ac:dyDescent="0.3"/>
    <row r="294" s="1" customFormat="1" ht="13.8" x14ac:dyDescent="0.3"/>
    <row r="295" s="1" customFormat="1" ht="13.8" x14ac:dyDescent="0.3"/>
    <row r="296" s="1" customFormat="1" ht="13.8" x14ac:dyDescent="0.3"/>
    <row r="297" s="1" customFormat="1" ht="13.8" x14ac:dyDescent="0.3"/>
    <row r="298" s="1" customFormat="1" ht="13.8" x14ac:dyDescent="0.3"/>
    <row r="299" s="1" customFormat="1" ht="13.8" x14ac:dyDescent="0.3"/>
    <row r="300" s="1" customFormat="1" ht="13.8" x14ac:dyDescent="0.3"/>
    <row r="301" s="1" customFormat="1" ht="13.8" x14ac:dyDescent="0.3"/>
    <row r="302" s="1" customFormat="1" ht="13.8" x14ac:dyDescent="0.3"/>
    <row r="303" s="1" customFormat="1" ht="13.8" x14ac:dyDescent="0.3"/>
    <row r="304" s="1" customFormat="1" ht="13.8" x14ac:dyDescent="0.3"/>
    <row r="305" s="1" customFormat="1" ht="13.8" x14ac:dyDescent="0.3"/>
    <row r="306" s="1" customFormat="1" ht="13.8" x14ac:dyDescent="0.3"/>
    <row r="307" s="1" customFormat="1" ht="13.8" x14ac:dyDescent="0.3"/>
    <row r="308" s="1" customFormat="1" ht="13.8" x14ac:dyDescent="0.3"/>
    <row r="309" s="1" customFormat="1" ht="13.8" x14ac:dyDescent="0.3"/>
    <row r="310" s="1" customFormat="1" ht="13.8" x14ac:dyDescent="0.3"/>
    <row r="311" s="1" customFormat="1" ht="13.8" x14ac:dyDescent="0.3"/>
    <row r="312" s="1" customFormat="1" ht="13.8" x14ac:dyDescent="0.3"/>
    <row r="313" s="1" customFormat="1" ht="13.8" x14ac:dyDescent="0.3"/>
    <row r="314" s="1" customFormat="1" ht="13.8" x14ac:dyDescent="0.3"/>
    <row r="315" s="1" customFormat="1" ht="13.8" x14ac:dyDescent="0.3"/>
    <row r="316" s="1" customFormat="1" ht="13.8" x14ac:dyDescent="0.3"/>
    <row r="317" s="1" customFormat="1" ht="13.8" x14ac:dyDescent="0.3"/>
    <row r="318" s="1" customFormat="1" ht="13.8" x14ac:dyDescent="0.3"/>
    <row r="319" s="1" customFormat="1" ht="13.8" x14ac:dyDescent="0.3"/>
    <row r="320" s="1" customFormat="1" ht="13.8" x14ac:dyDescent="0.3"/>
    <row r="321" s="1" customFormat="1" ht="13.8" x14ac:dyDescent="0.3"/>
    <row r="322" s="1" customFormat="1" ht="13.8" x14ac:dyDescent="0.3"/>
    <row r="323" s="1" customFormat="1" ht="13.8" x14ac:dyDescent="0.3"/>
    <row r="324" s="1" customFormat="1" ht="13.8" x14ac:dyDescent="0.3"/>
    <row r="325" s="1" customFormat="1" ht="13.8" x14ac:dyDescent="0.3"/>
    <row r="326" s="1" customFormat="1" ht="13.8" x14ac:dyDescent="0.3"/>
    <row r="327" s="1" customFormat="1" ht="13.8" x14ac:dyDescent="0.3"/>
    <row r="328" s="1" customFormat="1" ht="13.8" x14ac:dyDescent="0.3"/>
    <row r="329" s="1" customFormat="1" ht="13.8" x14ac:dyDescent="0.3"/>
    <row r="330" s="1" customFormat="1" ht="13.8" x14ac:dyDescent="0.3"/>
    <row r="331" s="1" customFormat="1" ht="13.8" x14ac:dyDescent="0.3"/>
    <row r="332" s="1" customFormat="1" ht="13.8" x14ac:dyDescent="0.3"/>
    <row r="333" s="1" customFormat="1" ht="13.8" x14ac:dyDescent="0.3"/>
    <row r="334" s="1" customFormat="1" ht="13.8" x14ac:dyDescent="0.3"/>
    <row r="335" s="1" customFormat="1" ht="13.8" x14ac:dyDescent="0.3"/>
    <row r="336" s="1" customFormat="1" ht="13.8" x14ac:dyDescent="0.3"/>
    <row r="337" s="1" customFormat="1" ht="13.8" x14ac:dyDescent="0.3"/>
    <row r="338" s="1" customFormat="1" ht="13.8" x14ac:dyDescent="0.3"/>
    <row r="339" s="1" customFormat="1" ht="13.8" x14ac:dyDescent="0.3"/>
    <row r="340" s="1" customFormat="1" ht="13.8" x14ac:dyDescent="0.3"/>
    <row r="341" s="1" customFormat="1" ht="13.8" x14ac:dyDescent="0.3"/>
    <row r="342" s="1" customFormat="1" ht="13.8" x14ac:dyDescent="0.3"/>
    <row r="343" s="1" customFormat="1" ht="13.8" x14ac:dyDescent="0.3"/>
    <row r="344" s="1" customFormat="1" ht="13.8" x14ac:dyDescent="0.3"/>
    <row r="345" s="1" customFormat="1" ht="13.8" x14ac:dyDescent="0.3"/>
    <row r="346" s="1" customFormat="1" ht="13.8" x14ac:dyDescent="0.3"/>
    <row r="347" s="1" customFormat="1" ht="13.8" x14ac:dyDescent="0.3"/>
    <row r="348" s="1" customFormat="1" ht="13.8" x14ac:dyDescent="0.3"/>
    <row r="349" s="1" customFormat="1" ht="13.8" x14ac:dyDescent="0.3"/>
    <row r="350" s="1" customFormat="1" ht="13.8" x14ac:dyDescent="0.3"/>
    <row r="351" s="1" customFormat="1" ht="13.8" x14ac:dyDescent="0.3"/>
    <row r="352" s="1" customFormat="1" ht="13.8" x14ac:dyDescent="0.3"/>
    <row r="353" s="1" customFormat="1" ht="13.8" x14ac:dyDescent="0.3"/>
    <row r="354" s="1" customFormat="1" ht="13.8" x14ac:dyDescent="0.3"/>
    <row r="355" s="1" customFormat="1" ht="13.8" x14ac:dyDescent="0.3"/>
    <row r="356" s="1" customFormat="1" ht="13.8" x14ac:dyDescent="0.3"/>
    <row r="357" s="1" customFormat="1" ht="13.8" x14ac:dyDescent="0.3"/>
    <row r="358" s="1" customFormat="1" ht="13.8" x14ac:dyDescent="0.3"/>
    <row r="359" s="1" customFormat="1" ht="13.8" x14ac:dyDescent="0.3"/>
    <row r="360" s="1" customFormat="1" ht="13.8" x14ac:dyDescent="0.3"/>
    <row r="361" s="1" customFormat="1" ht="13.8" x14ac:dyDescent="0.3"/>
    <row r="362" s="1" customFormat="1" ht="13.8" x14ac:dyDescent="0.3"/>
    <row r="363" s="1" customFormat="1" ht="13.8" x14ac:dyDescent="0.3"/>
    <row r="364" s="1" customFormat="1" ht="13.8" x14ac:dyDescent="0.3"/>
    <row r="365" s="1" customFormat="1" ht="13.8" x14ac:dyDescent="0.3"/>
    <row r="366" s="1" customFormat="1" ht="13.8" x14ac:dyDescent="0.3"/>
    <row r="367" s="1" customFormat="1" ht="13.8" x14ac:dyDescent="0.3"/>
    <row r="368" s="1" customFormat="1" ht="13.8" x14ac:dyDescent="0.3"/>
    <row r="369" s="1" customFormat="1" ht="13.8" x14ac:dyDescent="0.3"/>
    <row r="370" s="1" customFormat="1" ht="13.8" x14ac:dyDescent="0.3"/>
    <row r="371" s="1" customFormat="1" ht="13.8" x14ac:dyDescent="0.3"/>
    <row r="372" s="1" customFormat="1" ht="13.8" x14ac:dyDescent="0.3"/>
    <row r="373" s="1" customFormat="1" ht="13.8" x14ac:dyDescent="0.3"/>
    <row r="374" s="1" customFormat="1" ht="13.8" x14ac:dyDescent="0.3"/>
    <row r="375" s="1" customFormat="1" ht="13.8" x14ac:dyDescent="0.3"/>
    <row r="376" s="1" customFormat="1" ht="13.8" x14ac:dyDescent="0.3"/>
    <row r="377" s="1" customFormat="1" ht="13.8" x14ac:dyDescent="0.3"/>
    <row r="378" s="1" customFormat="1" ht="13.8" x14ac:dyDescent="0.3"/>
    <row r="379" s="1" customFormat="1" ht="13.8" x14ac:dyDescent="0.3"/>
    <row r="380" s="1" customFormat="1" ht="13.8" x14ac:dyDescent="0.3"/>
    <row r="381" s="1" customFormat="1" ht="13.8" x14ac:dyDescent="0.3"/>
    <row r="382" s="1" customFormat="1" ht="13.8" x14ac:dyDescent="0.3"/>
    <row r="383" s="1" customFormat="1" ht="13.8" x14ac:dyDescent="0.3"/>
    <row r="384" s="1" customFormat="1" ht="13.8" x14ac:dyDescent="0.3"/>
    <row r="385" s="1" customFormat="1" ht="13.8" x14ac:dyDescent="0.3"/>
    <row r="386" s="1" customFormat="1" ht="13.8" x14ac:dyDescent="0.3"/>
    <row r="387" s="1" customFormat="1" ht="13.8" x14ac:dyDescent="0.3"/>
    <row r="388" s="1" customFormat="1" ht="13.8" x14ac:dyDescent="0.3"/>
    <row r="389" s="1" customFormat="1" ht="13.8" x14ac:dyDescent="0.3"/>
    <row r="390" s="1" customFormat="1" ht="13.8" x14ac:dyDescent="0.3"/>
    <row r="391" s="1" customFormat="1" ht="13.8" x14ac:dyDescent="0.3"/>
    <row r="392" s="1" customFormat="1" ht="13.8" x14ac:dyDescent="0.3"/>
    <row r="393" s="1" customFormat="1" ht="13.8" x14ac:dyDescent="0.3"/>
    <row r="394" s="1" customFormat="1" ht="13.8" x14ac:dyDescent="0.3"/>
    <row r="395" s="1" customFormat="1" ht="13.8" x14ac:dyDescent="0.3"/>
    <row r="396" s="1" customFormat="1" ht="13.8" x14ac:dyDescent="0.3"/>
    <row r="397" s="1" customFormat="1" ht="13.8" x14ac:dyDescent="0.3"/>
    <row r="398" s="1" customFormat="1" ht="13.8" x14ac:dyDescent="0.3"/>
    <row r="399" s="1" customFormat="1" ht="13.8" x14ac:dyDescent="0.3"/>
    <row r="400" s="1" customFormat="1" ht="13.8" x14ac:dyDescent="0.3"/>
    <row r="401" s="1" customFormat="1" ht="13.8" x14ac:dyDescent="0.3"/>
    <row r="402" s="1" customFormat="1" ht="13.8" x14ac:dyDescent="0.3"/>
    <row r="403" s="1" customFormat="1" ht="13.8" x14ac:dyDescent="0.3"/>
    <row r="404" s="1" customFormat="1" ht="13.8" x14ac:dyDescent="0.3"/>
    <row r="405" s="1" customFormat="1" ht="13.8" x14ac:dyDescent="0.3"/>
    <row r="406" s="1" customFormat="1" ht="13.8" x14ac:dyDescent="0.3"/>
    <row r="407" s="1" customFormat="1" ht="13.8" x14ac:dyDescent="0.3"/>
    <row r="408" s="1" customFormat="1" ht="13.8" x14ac:dyDescent="0.3"/>
    <row r="409" s="1" customFormat="1" ht="13.8" x14ac:dyDescent="0.3"/>
    <row r="410" s="1" customFormat="1" ht="13.8" x14ac:dyDescent="0.3"/>
    <row r="411" s="1" customFormat="1" ht="13.8" x14ac:dyDescent="0.3"/>
    <row r="412" s="1" customFormat="1" ht="13.8" x14ac:dyDescent="0.3"/>
    <row r="413" s="1" customFormat="1" ht="13.8" x14ac:dyDescent="0.3"/>
    <row r="414" s="1" customFormat="1" ht="13.8" x14ac:dyDescent="0.3"/>
    <row r="415" s="1" customFormat="1" ht="13.8" x14ac:dyDescent="0.3"/>
    <row r="416" s="1" customFormat="1" ht="13.8" x14ac:dyDescent="0.3"/>
    <row r="417" s="1" customFormat="1" ht="13.8" x14ac:dyDescent="0.3"/>
    <row r="418" s="1" customFormat="1" ht="13.8" x14ac:dyDescent="0.3"/>
    <row r="419" s="1" customFormat="1" ht="13.8" x14ac:dyDescent="0.3"/>
    <row r="420" s="1" customFormat="1" ht="13.8" x14ac:dyDescent="0.3"/>
    <row r="421" s="1" customFormat="1" ht="13.8" x14ac:dyDescent="0.3"/>
    <row r="422" s="1" customFormat="1" ht="13.8" x14ac:dyDescent="0.3"/>
    <row r="423" s="1" customFormat="1" ht="13.8" x14ac:dyDescent="0.3"/>
    <row r="424" s="1" customFormat="1" ht="13.8" x14ac:dyDescent="0.3"/>
    <row r="425" s="1" customFormat="1" ht="13.8" x14ac:dyDescent="0.3"/>
    <row r="426" s="1" customFormat="1" ht="13.8" x14ac:dyDescent="0.3"/>
    <row r="427" s="1" customFormat="1" ht="13.8" x14ac:dyDescent="0.3"/>
    <row r="428" s="1" customFormat="1" ht="13.8" x14ac:dyDescent="0.3"/>
    <row r="429" s="1" customFormat="1" ht="13.8" x14ac:dyDescent="0.3"/>
    <row r="430" s="1" customFormat="1" ht="13.8" x14ac:dyDescent="0.3"/>
    <row r="431" s="1" customFormat="1" ht="13.8" x14ac:dyDescent="0.3"/>
    <row r="432" s="1" customFormat="1" ht="13.8" x14ac:dyDescent="0.3"/>
    <row r="433" s="1" customFormat="1" ht="13.8" x14ac:dyDescent="0.3"/>
    <row r="434" s="1" customFormat="1" ht="13.8" x14ac:dyDescent="0.3"/>
    <row r="435" s="1" customFormat="1" ht="13.8" x14ac:dyDescent="0.3"/>
    <row r="436" s="1" customFormat="1" ht="13.8" x14ac:dyDescent="0.3"/>
    <row r="437" s="1" customFormat="1" ht="13.8" x14ac:dyDescent="0.3"/>
    <row r="438" s="1" customFormat="1" ht="13.8" x14ac:dyDescent="0.3"/>
    <row r="439" s="1" customFormat="1" ht="13.8" x14ac:dyDescent="0.3"/>
    <row r="440" s="1" customFormat="1" ht="13.8" x14ac:dyDescent="0.3"/>
    <row r="441" s="1" customFormat="1" ht="13.8" x14ac:dyDescent="0.3"/>
    <row r="442" s="1" customFormat="1" ht="13.8" x14ac:dyDescent="0.3"/>
    <row r="443" s="1" customFormat="1" ht="13.8" x14ac:dyDescent="0.3"/>
    <row r="444" s="1" customFormat="1" ht="13.8" x14ac:dyDescent="0.3"/>
    <row r="445" s="1" customFormat="1" ht="13.8" x14ac:dyDescent="0.3"/>
    <row r="446" s="1" customFormat="1" ht="13.8" x14ac:dyDescent="0.3"/>
    <row r="447" s="1" customFormat="1" ht="13.8" x14ac:dyDescent="0.3"/>
    <row r="448" s="1" customFormat="1" ht="13.8" x14ac:dyDescent="0.3"/>
    <row r="449" s="1" customFormat="1" ht="13.8" x14ac:dyDescent="0.3"/>
    <row r="450" s="1" customFormat="1" ht="13.8" x14ac:dyDescent="0.3"/>
    <row r="451" s="1" customFormat="1" ht="13.8" x14ac:dyDescent="0.3"/>
    <row r="452" s="1" customFormat="1" ht="13.8" x14ac:dyDescent="0.3"/>
    <row r="453" s="1" customFormat="1" ht="13.8" x14ac:dyDescent="0.3"/>
    <row r="454" s="1" customFormat="1" ht="13.8" x14ac:dyDescent="0.3"/>
    <row r="455" s="1" customFormat="1" ht="13.8" x14ac:dyDescent="0.3"/>
    <row r="456" s="1" customFormat="1" ht="13.8" x14ac:dyDescent="0.3"/>
    <row r="457" s="1" customFormat="1" ht="13.8" x14ac:dyDescent="0.3"/>
    <row r="458" s="1" customFormat="1" ht="13.8" x14ac:dyDescent="0.3"/>
    <row r="459" s="1" customFormat="1" ht="13.8" x14ac:dyDescent="0.3"/>
    <row r="460" s="1" customFormat="1" ht="13.8" x14ac:dyDescent="0.3"/>
    <row r="461" s="1" customFormat="1" ht="13.8" x14ac:dyDescent="0.3"/>
    <row r="462" s="1" customFormat="1" ht="13.8" x14ac:dyDescent="0.3"/>
    <row r="463" s="1" customFormat="1" ht="13.8" x14ac:dyDescent="0.3"/>
    <row r="464" s="1" customFormat="1" ht="13.8" x14ac:dyDescent="0.3"/>
    <row r="465" s="1" customFormat="1" ht="13.8" x14ac:dyDescent="0.3"/>
    <row r="466" s="1" customFormat="1" ht="13.8" x14ac:dyDescent="0.3"/>
    <row r="467" s="1" customFormat="1" ht="13.8" x14ac:dyDescent="0.3"/>
    <row r="468" s="1" customFormat="1" ht="13.8" x14ac:dyDescent="0.3"/>
    <row r="469" s="1" customFormat="1" ht="13.8" x14ac:dyDescent="0.3"/>
    <row r="470" s="1" customFormat="1" ht="13.8" x14ac:dyDescent="0.3"/>
    <row r="471" s="1" customFormat="1" ht="13.8" x14ac:dyDescent="0.3"/>
    <row r="472" s="1" customFormat="1" ht="13.8" x14ac:dyDescent="0.3"/>
    <row r="473" s="1" customFormat="1" ht="13.8" x14ac:dyDescent="0.3"/>
    <row r="474" s="1" customFormat="1" ht="13.8" x14ac:dyDescent="0.3"/>
    <row r="475" s="1" customFormat="1" ht="13.8" x14ac:dyDescent="0.3"/>
    <row r="476" s="1" customFormat="1" ht="13.8" x14ac:dyDescent="0.3"/>
    <row r="477" s="1" customFormat="1" ht="13.8" x14ac:dyDescent="0.3"/>
    <row r="478" s="1" customFormat="1" ht="13.8" x14ac:dyDescent="0.3"/>
    <row r="479" s="1" customFormat="1" ht="13.8" x14ac:dyDescent="0.3"/>
    <row r="480" s="1" customFormat="1" ht="13.8" x14ac:dyDescent="0.3"/>
    <row r="481" s="1" customFormat="1" ht="13.8" x14ac:dyDescent="0.3"/>
    <row r="482" s="1" customFormat="1" ht="13.8" x14ac:dyDescent="0.3"/>
    <row r="483" s="1" customFormat="1" ht="13.8" x14ac:dyDescent="0.3"/>
    <row r="484" s="1" customFormat="1" ht="13.8" x14ac:dyDescent="0.3"/>
    <row r="485" s="1" customFormat="1" ht="13.8" x14ac:dyDescent="0.3"/>
    <row r="486" s="1" customFormat="1" ht="13.8" x14ac:dyDescent="0.3"/>
    <row r="487" s="1" customFormat="1" ht="13.8" x14ac:dyDescent="0.3"/>
    <row r="488" s="1" customFormat="1" ht="13.8" x14ac:dyDescent="0.3"/>
    <row r="489" s="1" customFormat="1" ht="13.8" x14ac:dyDescent="0.3"/>
    <row r="490" s="1" customFormat="1" ht="13.8" x14ac:dyDescent="0.3"/>
    <row r="491" s="1" customFormat="1" ht="13.8" x14ac:dyDescent="0.3"/>
  </sheetData>
  <mergeCells count="3">
    <mergeCell ref="A1:B1"/>
    <mergeCell ref="A5:C5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Domínguez Galvá</dc:creator>
  <cp:lastModifiedBy>Andrés Domínguez Galvá</cp:lastModifiedBy>
  <cp:lastPrinted>2024-10-02T18:44:24Z</cp:lastPrinted>
  <dcterms:created xsi:type="dcterms:W3CDTF">2015-06-05T18:19:34Z</dcterms:created>
  <dcterms:modified xsi:type="dcterms:W3CDTF">2024-10-05T18:48:33Z</dcterms:modified>
</cp:coreProperties>
</file>