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andre\Documents\PÁGINA WEB\2 - Contenidos en proceso\HOJA EXCEL PARA EL CÁLCULO DE CABLES AISLADOS\"/>
    </mc:Choice>
  </mc:AlternateContent>
  <xr:revisionPtr revIDLastSave="0" documentId="13_ncr:1_{FBA4C0C0-A133-4184-A24B-24CAAA76055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LÍNEA 1" sheetId="4" r:id="rId1"/>
    <sheet name="REFERENCIAS" sheetId="3" r:id="rId2"/>
    <sheet name="BLANCO" sheetId="1" r:id="rId3"/>
  </sheets>
  <definedNames>
    <definedName name="_xlnm.Print_Area" localSheetId="0">'LÍNEA 1'!$A$1:$E$116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2" i="3" l="1"/>
  <c r="L54" i="3"/>
  <c r="D37" i="4"/>
  <c r="D36" i="4"/>
  <c r="D32" i="4"/>
  <c r="D31" i="4"/>
  <c r="D51" i="4" s="1"/>
  <c r="D94" i="4"/>
  <c r="D80" i="4"/>
  <c r="D68" i="4"/>
  <c r="D67" i="4"/>
  <c r="D66" i="4"/>
  <c r="D65" i="4"/>
  <c r="D62" i="4"/>
  <c r="D63" i="4" s="1"/>
  <c r="D101" i="4"/>
  <c r="D105" i="4" s="1"/>
  <c r="D108" i="4" s="1"/>
  <c r="D83" i="4"/>
  <c r="D71" i="4"/>
  <c r="D85" i="4" s="1"/>
  <c r="D86" i="4" s="1"/>
  <c r="D33" i="4"/>
  <c r="D100" i="4" s="1"/>
  <c r="D20" i="4"/>
  <c r="D99" i="4"/>
  <c r="D93" i="4"/>
  <c r="D92" i="4"/>
  <c r="D91" i="4"/>
  <c r="D84" i="4" a="1"/>
  <c r="D84" i="4" s="1"/>
  <c r="D81" i="4"/>
  <c r="D79" i="4"/>
  <c r="D78" i="4"/>
  <c r="D61" i="4"/>
  <c r="D50" i="4"/>
  <c r="D49" i="4"/>
  <c r="D48" i="4"/>
  <c r="D46" i="4"/>
  <c r="D45" i="4"/>
  <c r="D26" i="4"/>
  <c r="D47" i="4" s="1"/>
  <c r="A118" i="3" a="1"/>
  <c r="A118" i="3" s="1"/>
  <c r="C117" i="3"/>
  <c r="D117" i="3"/>
  <c r="E117" i="3"/>
  <c r="F117" i="3"/>
  <c r="G117" i="3"/>
  <c r="B117" i="3"/>
  <c r="C72" i="3"/>
  <c r="D72" i="3"/>
  <c r="E72" i="3"/>
  <c r="F72" i="3"/>
  <c r="G72" i="3"/>
  <c r="B72" i="3"/>
  <c r="A62" i="3" a="1"/>
  <c r="A62" i="3" s="1"/>
  <c r="F45" i="3"/>
  <c r="G45" i="3"/>
  <c r="H45" i="3"/>
  <c r="I45" i="3"/>
  <c r="J45" i="3"/>
  <c r="E45" i="3"/>
  <c r="A49" i="3"/>
  <c r="D49" i="3" s="1"/>
  <c r="A48" i="3"/>
  <c r="D48" i="3" s="1"/>
  <c r="A47" i="3"/>
  <c r="D47" i="3" s="1"/>
  <c r="A46" i="3"/>
  <c r="D46" i="3" s="1"/>
  <c r="A55" i="3" a="1"/>
  <c r="A55" i="3" s="1"/>
  <c r="C37" i="3"/>
  <c r="B37" i="3"/>
  <c r="D19" i="3"/>
  <c r="E19" i="3"/>
  <c r="F19" i="3"/>
  <c r="G19" i="3"/>
  <c r="H19" i="3"/>
  <c r="C19" i="3"/>
  <c r="C13" i="3"/>
  <c r="D13" i="3"/>
  <c r="E13" i="3"/>
  <c r="F13" i="3"/>
  <c r="G13" i="3"/>
  <c r="H13" i="3"/>
  <c r="I13" i="3"/>
  <c r="J13" i="3"/>
  <c r="K13" i="3"/>
  <c r="B13" i="3"/>
  <c r="A13" i="3"/>
  <c r="M94" i="3"/>
  <c r="D64" i="4" l="1"/>
  <c r="D69" i="4" s="1"/>
  <c r="D70" i="4" s="1"/>
  <c r="D52" i="4"/>
  <c r="D54" i="4" s="1"/>
  <c r="D53" i="4"/>
  <c r="D82" i="4"/>
  <c r="E87" i="4" s="1"/>
  <c r="D102" i="4"/>
  <c r="D103" i="4"/>
  <c r="D106" i="4" s="1"/>
  <c r="D109" i="4" s="1"/>
  <c r="D104" i="4"/>
  <c r="D107" i="4" s="1"/>
  <c r="D72" i="4"/>
  <c r="D73" i="4" s="1"/>
  <c r="E95" i="4"/>
  <c r="A126" i="3"/>
  <c r="A124" i="3"/>
  <c r="A123" i="3"/>
  <c r="A122" i="3"/>
  <c r="A127" i="3"/>
  <c r="A125" i="3"/>
  <c r="A121" i="3"/>
  <c r="A119" i="3"/>
  <c r="A120" i="3"/>
  <c r="A67" i="3"/>
  <c r="A66" i="3"/>
  <c r="A65" i="3"/>
  <c r="A64" i="3"/>
  <c r="A63" i="3"/>
  <c r="A56" i="3"/>
  <c r="M93" i="3"/>
  <c r="M97" i="3"/>
  <c r="M96" i="3"/>
  <c r="M95" i="3"/>
  <c r="E74" i="4" l="1"/>
  <c r="D55" i="4"/>
  <c r="E57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<sst xmlns="http://schemas.openxmlformats.org/spreadsheetml/2006/main" count="462" uniqueCount="264">
  <si>
    <t>Distribuidora</t>
  </si>
  <si>
    <t>Potencia de cortocircuito</t>
  </si>
  <si>
    <t>VALOR</t>
  </si>
  <si>
    <t>Intensidad de defecto</t>
  </si>
  <si>
    <t>Duración del defecto</t>
  </si>
  <si>
    <t>Potencia nominal</t>
  </si>
  <si>
    <t>-</t>
  </si>
  <si>
    <t>[kV]</t>
  </si>
  <si>
    <t>[MVA]</t>
  </si>
  <si>
    <t>[A]</t>
  </si>
  <si>
    <t>[s]</t>
  </si>
  <si>
    <t>Material conductor</t>
  </si>
  <si>
    <t>Temperatura</t>
  </si>
  <si>
    <t>Número de circuitos agrupados</t>
  </si>
  <si>
    <t>Profundidad del circuito</t>
  </si>
  <si>
    <t>Resistividad del terreno</t>
  </si>
  <si>
    <t>[kVA]</t>
  </si>
  <si>
    <t>[ºC]</t>
  </si>
  <si>
    <t>[u]</t>
  </si>
  <si>
    <t>[m]</t>
  </si>
  <si>
    <t>[K·m/W]</t>
  </si>
  <si>
    <t>Tipo de cable</t>
  </si>
  <si>
    <r>
      <t>[mm</t>
    </r>
    <r>
      <rPr>
        <sz val="11"/>
        <color theme="1"/>
        <rFont val="Calibri"/>
        <family val="2"/>
      </rPr>
      <t>²</t>
    </r>
    <r>
      <rPr>
        <sz val="11"/>
        <color theme="1"/>
        <rFont val="Abadi"/>
        <family val="2"/>
      </rPr>
      <t>]</t>
    </r>
  </si>
  <si>
    <t>Longitud de la línea</t>
  </si>
  <si>
    <t>Factor de potencia</t>
  </si>
  <si>
    <t>Resistencia de la línea</t>
  </si>
  <si>
    <t>Reactancia de la línea</t>
  </si>
  <si>
    <t>Caída de tensión límite</t>
  </si>
  <si>
    <t>Pérdida de potencia</t>
  </si>
  <si>
    <t>Caída de tensión producida</t>
  </si>
  <si>
    <t>[%]</t>
  </si>
  <si>
    <t>Factor corrector por temperatura</t>
  </si>
  <si>
    <t>Factor corrector por agrupamiento</t>
  </si>
  <si>
    <t>Factor corrector por resistividad</t>
  </si>
  <si>
    <t>Exposición al sol</t>
  </si>
  <si>
    <t>Factor corrector por radiación solar</t>
  </si>
  <si>
    <t>Factor corrector por profundidad</t>
  </si>
  <si>
    <t>Intensidad máxima admisible</t>
  </si>
  <si>
    <t>Intensidad máxima admisible corregida</t>
  </si>
  <si>
    <t>Intensidad nominal de la línea</t>
  </si>
  <si>
    <t>Factor de cortocircuito</t>
  </si>
  <si>
    <t>Sección del conductor</t>
  </si>
  <si>
    <t>Corriente de cortocircuito máxima admisible</t>
  </si>
  <si>
    <t>Corriente de cortocircuito de la línea</t>
  </si>
  <si>
    <t>[kA]</t>
  </si>
  <si>
    <t>[Ω/m]</t>
  </si>
  <si>
    <t>Intensidad de defecto admisible</t>
  </si>
  <si>
    <t>4) COMPROBACIÓN DE LA CORRIENTE DE CORTOCIRCUITO</t>
  </si>
  <si>
    <t>5) COMPROBACIÓN DE LA PANTALLA DE LOS CABLES</t>
  </si>
  <si>
    <t>LEYENDA DE COLORES</t>
  </si>
  <si>
    <t>Resultados que no cumplen los límites</t>
  </si>
  <si>
    <t>Resultados que si cumplen los límites</t>
  </si>
  <si>
    <t>PARÁMETRO</t>
  </si>
  <si>
    <t>Tensión nominal de la red</t>
  </si>
  <si>
    <t>Canalización empleada</t>
  </si>
  <si>
    <t>LISTAS</t>
  </si>
  <si>
    <t>UFD</t>
  </si>
  <si>
    <t>E-Distribución</t>
  </si>
  <si>
    <t>i-DE</t>
  </si>
  <si>
    <t>E-Redes</t>
  </si>
  <si>
    <t>Viesgo</t>
  </si>
  <si>
    <t>Begasa</t>
  </si>
  <si>
    <t>Resistencia a 90 [ºC]</t>
  </si>
  <si>
    <t>Reactancia lineal</t>
  </si>
  <si>
    <t>RHZ1-OL AL</t>
  </si>
  <si>
    <t>RHZ1-2OL AL</t>
  </si>
  <si>
    <t>HEPRZ1 AL</t>
  </si>
  <si>
    <t>FACTORES DE CORTOCIRCUITO</t>
  </si>
  <si>
    <t>Factores</t>
  </si>
  <si>
    <t>Tipo de pantalla</t>
  </si>
  <si>
    <t>Tipos de cables</t>
  </si>
  <si>
    <t>Pantallas</t>
  </si>
  <si>
    <t>Duración de la falta</t>
  </si>
  <si>
    <t>Aislamiento</t>
  </si>
  <si>
    <t>Conductor</t>
  </si>
  <si>
    <t>Aluminio</t>
  </si>
  <si>
    <t>RH5Z1-OL AL</t>
  </si>
  <si>
    <t>XLPE</t>
  </si>
  <si>
    <t>HEPR</t>
  </si>
  <si>
    <t>[V]</t>
  </si>
  <si>
    <t>Depende del tipo de cable</t>
  </si>
  <si>
    <t>Empresa gestora de la red</t>
  </si>
  <si>
    <t>Valor nominal del sistema o línea</t>
  </si>
  <si>
    <t>Datos informados por la distribuidora
o estimados en base a sus NTP/CTE</t>
  </si>
  <si>
    <t>Potencia máxima a transportar
en régimen permanente</t>
  </si>
  <si>
    <t>SÍMBOLO</t>
  </si>
  <si>
    <t>U</t>
  </si>
  <si>
    <t>SCC</t>
  </si>
  <si>
    <t>ID</t>
  </si>
  <si>
    <t>tD</t>
  </si>
  <si>
    <t>P</t>
  </si>
  <si>
    <t>L</t>
  </si>
  <si>
    <t>S</t>
  </si>
  <si>
    <t>FP</t>
  </si>
  <si>
    <t>R</t>
  </si>
  <si>
    <t>X</t>
  </si>
  <si>
    <t>ΔP</t>
  </si>
  <si>
    <t>ΔV</t>
  </si>
  <si>
    <t>ΔV-MAX</t>
  </si>
  <si>
    <t>Resultado de [K · S / √tD]</t>
  </si>
  <si>
    <t>K</t>
  </si>
  <si>
    <t>ICC-MAX</t>
  </si>
  <si>
    <t>ICC</t>
  </si>
  <si>
    <t>Resultado de [SCC / (√3 · U)]</t>
  </si>
  <si>
    <t>ID-MAX</t>
  </si>
  <si>
    <t>IA-0</t>
  </si>
  <si>
    <t>IA</t>
  </si>
  <si>
    <t>PdC</t>
  </si>
  <si>
    <t>Cu+XLPE / 16 [mm²]</t>
  </si>
  <si>
    <t>Cu +XLPE / 25 [mm²]</t>
  </si>
  <si>
    <t>Cu+HEPR / 16 [mm²]</t>
  </si>
  <si>
    <t>Cu+HEPR / 25 [mm²]</t>
  </si>
  <si>
    <t>Valores elegibles</t>
  </si>
  <si>
    <t>Poderes de corte</t>
  </si>
  <si>
    <t>Poder de cierre mínimo requerido</t>
  </si>
  <si>
    <t>Valor normalizado</t>
  </si>
  <si>
    <t>Referente al tramo que se desea calcular</t>
  </si>
  <si>
    <t>Al aire / Superficial / Envolvente</t>
  </si>
  <si>
    <t>RESISTENCIA AL CORTOCIRCUITO DE LAS PANTALLAS</t>
  </si>
  <si>
    <t>Resistividad térmica</t>
  </si>
  <si>
    <t>Tempertura de referencia</t>
  </si>
  <si>
    <t>Tempertura máxima</t>
  </si>
  <si>
    <t>TEMPERATURAS</t>
  </si>
  <si>
    <t>Temperatura de referencia</t>
  </si>
  <si>
    <t>T</t>
  </si>
  <si>
    <t>TR</t>
  </si>
  <si>
    <t>Temperatura de servicio máxima</t>
  </si>
  <si>
    <t>TS</t>
  </si>
  <si>
    <t>Valor estimado según el entorno de montaje</t>
  </si>
  <si>
    <t>Nivel de aislamiento mínimo</t>
  </si>
  <si>
    <t>Por criterio del proyectista</t>
  </si>
  <si>
    <t>Tabla 9 de la ITC-LAT 06
(Según características del terreno)</t>
  </si>
  <si>
    <t>Medida respecto al nivel del suelo</t>
  </si>
  <si>
    <t>Dependen de la sección y material conductor
(valores consultados en fichas técncias y NTP)</t>
  </si>
  <si>
    <t>FT</t>
  </si>
  <si>
    <t>FA</t>
  </si>
  <si>
    <t>FR</t>
  </si>
  <si>
    <t>FS</t>
  </si>
  <si>
    <t>FACTORES POR RADIACIÓN SOLAR</t>
  </si>
  <si>
    <t>Sólo aplica a instalaciones a la intemperie</t>
  </si>
  <si>
    <t>COMPROBACIÓN AISLAMIENTO</t>
  </si>
  <si>
    <t>1.8/3</t>
  </si>
  <si>
    <t>3.6/6</t>
  </si>
  <si>
    <t>8.7/15</t>
  </si>
  <si>
    <t>12/20</t>
  </si>
  <si>
    <t>15/25</t>
  </si>
  <si>
    <t>18/30</t>
  </si>
  <si>
    <t>26/45</t>
  </si>
  <si>
    <t>6/10</t>
  </si>
  <si>
    <t>Tensión más elevada de la red</t>
  </si>
  <si>
    <t>US</t>
  </si>
  <si>
    <t>En función de las NTP de la distribuidora</t>
  </si>
  <si>
    <t>Factor corrector global</t>
  </si>
  <si>
    <t>FG</t>
  </si>
  <si>
    <t>Tabla 11 - ITC-LAT 06</t>
  </si>
  <si>
    <t>Tablas 10/18 - ITC-LAT 06</t>
  </si>
  <si>
    <t>Tabla 8 - ITC-LAT 06</t>
  </si>
  <si>
    <t>Resultado de [FT · FA · FR · FP · FS]</t>
  </si>
  <si>
    <t>Puntos 6.1.2.2.1 / 6.1.3.2.1 - ITC-LAT 06</t>
  </si>
  <si>
    <t>Resultado de [IA-0 · FG]</t>
  </si>
  <si>
    <t>RESULTADO DEL CRITERIO TÉRMICO</t>
  </si>
  <si>
    <t>cos φ</t>
  </si>
  <si>
    <t>tg φ</t>
  </si>
  <si>
    <t>Resultado de [100 · P · L · (R + X · tg φ) / U²]</t>
  </si>
  <si>
    <t>Artículo 104 del RD1955/2000</t>
  </si>
  <si>
    <t>RESULTADO DEL CRITERIO POR CAÍDA DE TENSIÓN</t>
  </si>
  <si>
    <t>RESULTADO DEL CRITERIO DE CORTOCIRCUITO</t>
  </si>
  <si>
    <t>Tabla 2 - ITC-LAT 06</t>
  </si>
  <si>
    <t>Informado por la distribuidora</t>
  </si>
  <si>
    <t>Al +XLPE / 0,3 [mm] (S ≥ 95 [mm²])</t>
  </si>
  <si>
    <t>Resultado de [P / (√3 · U · cos φ)]</t>
  </si>
  <si>
    <t>[mm²]</t>
  </si>
  <si>
    <t>RESULTADO DE LA COMPROBACIÓN DE LA PANTALLA</t>
  </si>
  <si>
    <t>FACTORES POR AGRUPAMIENTO</t>
  </si>
  <si>
    <t>FACTORES POR RESISTIVIDAD</t>
  </si>
  <si>
    <t>FACTORES POR PROFUNDIDAD</t>
  </si>
  <si>
    <t>Aislante</t>
  </si>
  <si>
    <t>Valores obtenidos con fórmulas o de fichas técnicas</t>
  </si>
  <si>
    <t>Montaje</t>
  </si>
  <si>
    <t>Enterrado / Galería / Empotrado</t>
  </si>
  <si>
    <t>Clasificación</t>
  </si>
  <si>
    <t>Tablas 12/13 - ITC-LAT 06</t>
  </si>
  <si>
    <t>Según el montaje y tipo de cable</t>
  </si>
  <si>
    <t>INTENSIDAD MÁXIMA ADMISIBLE (SIN CORREGIR)</t>
  </si>
  <si>
    <t>VALORES DE RESISTIVIDAD DE LOS CONDUCTORES</t>
  </si>
  <si>
    <t>Tangente de φ</t>
  </si>
  <si>
    <t>1) CARACTERÍSTICAS TÉCNICAS DE LA LÍNEA</t>
  </si>
  <si>
    <t>2) COMPROBACIÓN DE LA CAÍDA DE TENSIÓN</t>
  </si>
  <si>
    <t>3) COMPROBACIÓN DE LA INTENSIDAD MÁXIMA ADMISIBLE</t>
  </si>
  <si>
    <t>Proyecto</t>
  </si>
  <si>
    <t>Línea</t>
  </si>
  <si>
    <t>Identificación de la obra</t>
  </si>
  <si>
    <t>Tramo calculado</t>
  </si>
  <si>
    <t>Clase de pantalla</t>
  </si>
  <si>
    <t>IN</t>
  </si>
  <si>
    <t>Tablas 25/26 - ITC-LAT 06</t>
  </si>
  <si>
    <t>Datos introducidos por el técnico</t>
  </si>
  <si>
    <t>Parámetros determinados o introducidos en apartados anterioes</t>
  </si>
  <si>
    <t>Valores consultados en la normativa</t>
  </si>
  <si>
    <t>Sí está expuesto</t>
  </si>
  <si>
    <t>No aplica</t>
  </si>
  <si>
    <t>Tabla 2 (categorías A-B) de la ITC-LAT 06</t>
  </si>
  <si>
    <t>Criterio apartado 6.1.3.2.4 - ITC-LAT 06</t>
  </si>
  <si>
    <t>A criterio del proyectista, en suelo rústico se
suele suponer de 0.80 y en urbano de 0.90</t>
  </si>
  <si>
    <t>Valor estimado, se iterará hasta obtener
un valor que cumpla los tres criterios</t>
  </si>
  <si>
    <t>Nº de circuitos o tubos conducidos
por una misma canalización o zanja</t>
  </si>
  <si>
    <t>Firma del técnico</t>
  </si>
  <si>
    <t>UNIDAD</t>
  </si>
  <si>
    <t>[mm]</t>
  </si>
  <si>
    <t>a</t>
  </si>
  <si>
    <t>h</t>
  </si>
  <si>
    <t>Diámetro exterior del cable</t>
  </si>
  <si>
    <t>Diámetro de la terna (tres bolillo)</t>
  </si>
  <si>
    <t>7) FIRMA DEL TÉCNICO Y CONCLUSIONES</t>
  </si>
  <si>
    <t>de</t>
  </si>
  <si>
    <t>dt</t>
  </si>
  <si>
    <t>Radio de curvatura mínimo</t>
  </si>
  <si>
    <t>rc</t>
  </si>
  <si>
    <t>DI</t>
  </si>
  <si>
    <t>Diámetros exteriores a considerar a efectos de cálculo</t>
  </si>
  <si>
    <t>Depende principalmente de la sección
del conductor y del nivel de aislamiento</t>
  </si>
  <si>
    <t>DESCRIPCIÓN/OBSERVACIÓN</t>
  </si>
  <si>
    <t>Altura, resultado de [1.2 · de], 
por criterio técnico del proyectista</t>
  </si>
  <si>
    <t>Ancho, resultado de [1.8 · 3 · de],
fórmula apartado 4.7 - ITC-LAT 06</t>
  </si>
  <si>
    <t>Resultado de [de · (1+cos30º)/cos30º],
deducción trigonométrica</t>
  </si>
  <si>
    <t>Resultado de [15 · de], criterio recomendado
por los fabricantes y en las NTP de compañía</t>
  </si>
  <si>
    <t>Diámetro interior mínimo de tubos</t>
  </si>
  <si>
    <t>Tamaño mínimo de bandejas o canales
con los cables colocados horizontalmente</t>
  </si>
  <si>
    <t>Tubos</t>
  </si>
  <si>
    <t>Bandejas</t>
  </si>
  <si>
    <t>DN</t>
  </si>
  <si>
    <t>TAMAÑOS CANALIZACIONES</t>
  </si>
  <si>
    <t>a-MIN</t>
  </si>
  <si>
    <t>h-MIN</t>
  </si>
  <si>
    <t>DN-MIN</t>
  </si>
  <si>
    <t>Diámetro nominal mínimo de tubo</t>
  </si>
  <si>
    <t>Ancho y altura estandarizados</t>
  </si>
  <si>
    <t>Diámetro exterior normalizado</t>
  </si>
  <si>
    <r>
      <rPr>
        <b/>
        <sz val="11"/>
        <color theme="1"/>
        <rFont val="Abadi"/>
        <family val="2"/>
      </rPr>
      <t>Declaración del técnico</t>
    </r>
    <r>
      <rPr>
        <sz val="11"/>
        <color theme="1"/>
        <rFont val="Abadi"/>
        <family val="2"/>
      </rPr>
      <t>: el diseño elegido cumple los criterios establecidos en el Reglamento sobre condiciones técnicas y garantías de seguridad en líneas eléctricas de alta tensión y sus Instrucciones Técnicas Complementarias ITC-LAT 01 a 09.</t>
    </r>
  </si>
  <si>
    <t>Resultado de [1.5 · dt], fórmula
apartado 4.7 - ITC-LAT 06 y NTP</t>
  </si>
  <si>
    <t>6) DIMENSIONES MÍNIMAS DE LA CANALIZACIÓN PARA EL CIRCUITO</t>
  </si>
  <si>
    <t>Fórmula apartados 6.1.2.2.1 / 6.1.3.2.1 - ITC-LAT 06</t>
  </si>
  <si>
    <t>Mediciones tomadas en la propia obra o sobre plano</t>
  </si>
  <si>
    <t>Parámetro que no aplica en el caso considerado</t>
  </si>
  <si>
    <t>Resultado de [100 · (P · L · R) / (U · cos φ)²]</t>
  </si>
  <si>
    <t>Tamaño nominal mínimo de la bandeja/canal</t>
  </si>
  <si>
    <t>Resultado de [1.20 · IN]</t>
  </si>
  <si>
    <t>IP-50</t>
  </si>
  <si>
    <t>IP-51</t>
  </si>
  <si>
    <t>Resultado de [10 · IN]</t>
  </si>
  <si>
    <t>IP-F</t>
  </si>
  <si>
    <t>Regulación máxima recomendada de la protección ANSI 51 (solo en celdas con relé)</t>
  </si>
  <si>
    <t>Calibre recomendado para los
 fusibles (solo en celdas ruptofusibles)</t>
  </si>
  <si>
    <t>Regulación máxima recomendada de
la protección ANSI 50 (solo celdas con relé)</t>
  </si>
  <si>
    <t>ID'</t>
  </si>
  <si>
    <t>tD'</t>
  </si>
  <si>
    <t>Criterio apartado 6.3 - ITC-LAT 06,
resultado de MÁXIMO(1000, ID)</t>
  </si>
  <si>
    <t>Criterio apartado 6.3 - ITC-LAT 06,
resultado de MÁXIMO(1, tD)</t>
  </si>
  <si>
    <t>CALIBRES FUSIBLES</t>
  </si>
  <si>
    <t>0) DATOS BÁSICOS DEL SISTEMA</t>
  </si>
  <si>
    <t>[VA]</t>
  </si>
  <si>
    <t>Acorde UNE 21192 y NTP de compañía,
en función del tipo de pantalla y tD'</t>
  </si>
  <si>
    <t>Tabla 5 - ITC-LAT 06, depende
del aislante del cable empleado</t>
  </si>
  <si>
    <t>Autoría: ADG, "Ingeniero Solitario", Septiembre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</si>
</sst>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0000"/>
    <numFmt numFmtId="166" formatCode="0.000000"/>
    <numFmt numFmtId="167" formatCode="0.00000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bad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i/>
      <sz val="11"/>
      <color theme="0" tint="-0.34998626667073579"/>
      <name val="Abadi"/>
      <family val="2"/>
    </font>
    <font>
      <b/>
      <sz val="11"/>
      <color theme="1"/>
      <name val="Abadi"/>
      <family val="2"/>
    </font>
    <font>
      <sz val="11"/>
      <color theme="0"/>
      <name val="Abadi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11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1" fillId="10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2" fontId="1" fillId="6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" fillId="3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2" fontId="1" fillId="2" borderId="0" xfId="0" applyNumberFormat="1" applyFont="1" applyFill="1" applyAlignment="1">
      <alignment horizontal="center" vertical="center"/>
    </xf>
    <xf numFmtId="0" fontId="1" fillId="11" borderId="0" xfId="0" applyFont="1" applyFill="1" applyAlignment="1">
      <alignment vertical="center"/>
    </xf>
    <xf numFmtId="2" fontId="1" fillId="10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/>
    </xf>
    <xf numFmtId="2" fontId="1" fillId="6" borderId="6" xfId="0" applyNumberFormat="1" applyFont="1" applyFill="1" applyBorder="1" applyAlignment="1">
      <alignment horizontal="center" vertical="center"/>
    </xf>
    <xf numFmtId="166" fontId="1" fillId="2" borderId="0" xfId="1" applyNumberFormat="1" applyFont="1" applyFill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1" fillId="12" borderId="5" xfId="0" applyFont="1" applyFill="1" applyBorder="1" applyAlignment="1">
      <alignment horizontal="center" vertical="center"/>
    </xf>
    <xf numFmtId="2" fontId="1" fillId="12" borderId="1" xfId="0" applyNumberFormat="1" applyFont="1" applyFill="1" applyBorder="1" applyAlignment="1">
      <alignment horizontal="center" vertical="center"/>
    </xf>
    <xf numFmtId="2" fontId="1" fillId="12" borderId="5" xfId="0" applyNumberFormat="1" applyFont="1" applyFill="1" applyBorder="1" applyAlignment="1">
      <alignment horizontal="center" vertical="center"/>
    </xf>
    <xf numFmtId="0" fontId="1" fillId="11" borderId="6" xfId="0" applyFont="1" applyFill="1" applyBorder="1" applyAlignment="1">
      <alignment horizontal="center" vertical="center"/>
    </xf>
    <xf numFmtId="0" fontId="1" fillId="11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/>
    </xf>
    <xf numFmtId="166" fontId="1" fillId="6" borderId="5" xfId="0" applyNumberFormat="1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2" fontId="1" fillId="5" borderId="1" xfId="0" applyNumberFormat="1" applyFont="1" applyFill="1" applyBorder="1" applyAlignment="1">
      <alignment horizontal="center" vertical="center"/>
    </xf>
    <xf numFmtId="2" fontId="1" fillId="6" borderId="5" xfId="0" applyNumberFormat="1" applyFont="1" applyFill="1" applyBorder="1" applyAlignment="1">
      <alignment horizontal="center" vertical="center"/>
    </xf>
    <xf numFmtId="2" fontId="1" fillId="12" borderId="6" xfId="0" applyNumberFormat="1" applyFont="1" applyFill="1" applyBorder="1" applyAlignment="1">
      <alignment horizontal="center" vertical="center"/>
    </xf>
    <xf numFmtId="167" fontId="1" fillId="6" borderId="6" xfId="1" applyNumberFormat="1" applyFont="1" applyFill="1" applyBorder="1" applyAlignment="1">
      <alignment horizontal="center" vertical="center"/>
    </xf>
    <xf numFmtId="167" fontId="1" fillId="6" borderId="1" xfId="1" applyNumberFormat="1" applyFont="1" applyFill="1" applyBorder="1" applyAlignment="1">
      <alignment horizontal="center" vertical="center"/>
    </xf>
    <xf numFmtId="167" fontId="1" fillId="12" borderId="5" xfId="0" applyNumberFormat="1" applyFont="1" applyFill="1" applyBorder="1" applyAlignment="1">
      <alignment horizontal="center" vertical="center"/>
    </xf>
    <xf numFmtId="1" fontId="1" fillId="2" borderId="0" xfId="0" applyNumberFormat="1" applyFont="1" applyFill="1" applyAlignment="1">
      <alignment horizontal="center" vertical="center"/>
    </xf>
    <xf numFmtId="1" fontId="1" fillId="6" borderId="7" xfId="0" applyNumberFormat="1" applyFont="1" applyFill="1" applyBorder="1" applyAlignment="1">
      <alignment horizontal="center" vertical="center"/>
    </xf>
    <xf numFmtId="1" fontId="1" fillId="6" borderId="6" xfId="0" applyNumberFormat="1" applyFont="1" applyFill="1" applyBorder="1" applyAlignment="1">
      <alignment horizontal="center" vertical="center"/>
    </xf>
    <xf numFmtId="2" fontId="1" fillId="4" borderId="1" xfId="0" applyNumberFormat="1" applyFont="1" applyFill="1" applyBorder="1" applyAlignment="1">
      <alignment horizontal="center" vertical="center"/>
    </xf>
    <xf numFmtId="2" fontId="1" fillId="12" borderId="8" xfId="0" applyNumberFormat="1" applyFont="1" applyFill="1" applyBorder="1" applyAlignment="1">
      <alignment horizontal="center" vertical="center"/>
    </xf>
    <xf numFmtId="2" fontId="1" fillId="6" borderId="18" xfId="0" applyNumberFormat="1" applyFont="1" applyFill="1" applyBorder="1" applyAlignment="1">
      <alignment horizontal="center" vertical="center"/>
    </xf>
    <xf numFmtId="1" fontId="1" fillId="6" borderId="5" xfId="0" applyNumberFormat="1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13" borderId="5" xfId="0" applyFont="1" applyFill="1" applyBorder="1" applyAlignment="1">
      <alignment horizontal="center" vertical="center"/>
    </xf>
    <xf numFmtId="0" fontId="1" fillId="13" borderId="6" xfId="0" applyFont="1" applyFill="1" applyBorder="1" applyAlignment="1">
      <alignment horizontal="center" vertical="center"/>
    </xf>
    <xf numFmtId="0" fontId="1" fillId="13" borderId="7" xfId="0" applyFont="1" applyFill="1" applyBorder="1" applyAlignment="1">
      <alignment horizontal="center" vertical="center" wrapText="1"/>
    </xf>
    <xf numFmtId="0" fontId="1" fillId="13" borderId="6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 wrapText="1"/>
    </xf>
    <xf numFmtId="0" fontId="1" fillId="13" borderId="5" xfId="0" applyFont="1" applyFill="1" applyBorder="1" applyAlignment="1">
      <alignment horizontal="center" vertical="center" wrapText="1"/>
    </xf>
    <xf numFmtId="0" fontId="1" fillId="13" borderId="7" xfId="0" applyFont="1" applyFill="1" applyBorder="1" applyAlignment="1">
      <alignment horizontal="center" vertical="center"/>
    </xf>
    <xf numFmtId="0" fontId="1" fillId="13" borderId="18" xfId="0" applyFont="1" applyFill="1" applyBorder="1" applyAlignment="1">
      <alignment horizontal="center" vertical="center" wrapText="1"/>
    </xf>
    <xf numFmtId="0" fontId="1" fillId="13" borderId="18" xfId="0" applyFont="1" applyFill="1" applyBorder="1" applyAlignment="1">
      <alignment horizontal="center" vertical="center"/>
    </xf>
    <xf numFmtId="0" fontId="1" fillId="13" borderId="8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13" borderId="6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/>
    </xf>
    <xf numFmtId="0" fontId="1" fillId="13" borderId="18" xfId="0" applyFont="1" applyFill="1" applyBorder="1" applyAlignment="1">
      <alignment horizontal="center" vertical="center"/>
    </xf>
    <xf numFmtId="0" fontId="1" fillId="13" borderId="6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13" borderId="2" xfId="0" applyFont="1" applyFill="1" applyBorder="1" applyAlignment="1">
      <alignment horizontal="center" vertical="center"/>
    </xf>
    <xf numFmtId="0" fontId="1" fillId="13" borderId="3" xfId="0" applyFont="1" applyFill="1" applyBorder="1" applyAlignment="1">
      <alignment horizontal="center" vertical="center"/>
    </xf>
    <xf numFmtId="0" fontId="1" fillId="13" borderId="4" xfId="0" applyFont="1" applyFill="1" applyBorder="1" applyAlignment="1">
      <alignment horizontal="center" vertical="center"/>
    </xf>
    <xf numFmtId="0" fontId="1" fillId="13" borderId="7" xfId="0" applyFont="1" applyFill="1" applyBorder="1" applyAlignment="1">
      <alignment horizontal="center" vertical="center" wrapText="1"/>
    </xf>
    <xf numFmtId="0" fontId="1" fillId="13" borderId="8" xfId="0" applyFont="1" applyFill="1" applyBorder="1" applyAlignment="1">
      <alignment horizontal="center" vertical="center" wrapText="1"/>
    </xf>
    <xf numFmtId="0" fontId="1" fillId="13" borderId="7" xfId="0" applyFont="1" applyFill="1" applyBorder="1" applyAlignment="1">
      <alignment horizontal="center" vertical="center"/>
    </xf>
    <xf numFmtId="0" fontId="1" fillId="13" borderId="9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10" borderId="7" xfId="0" applyFont="1" applyFill="1" applyBorder="1" applyAlignment="1">
      <alignment horizontal="center" vertical="center"/>
    </xf>
    <xf numFmtId="0" fontId="1" fillId="10" borderId="6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2" fontId="1" fillId="3" borderId="2" xfId="0" applyNumberFormat="1" applyFont="1" applyFill="1" applyBorder="1" applyAlignment="1">
      <alignment horizontal="center" vertical="center"/>
    </xf>
    <xf numFmtId="2" fontId="1" fillId="3" borderId="4" xfId="0" applyNumberFormat="1" applyFont="1" applyFill="1" applyBorder="1" applyAlignment="1">
      <alignment horizontal="center" vertical="center"/>
    </xf>
    <xf numFmtId="0" fontId="6" fillId="2" borderId="0" xfId="0" applyFont="1" applyFill="1" applyAlignment="1" applyProtection="1">
      <alignment horizontal="center" vertical="center"/>
    </xf>
  </cellXfs>
  <cellStyles count="2">
    <cellStyle name="Normal" xfId="0" builtinId="0"/>
    <cellStyle name="Porcentaje" xfId="1" builtinId="5"/>
  </cellStyles>
  <dxfs count="6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fgColor theme="0"/>
          <bgColor theme="1"/>
        </patternFill>
      </fill>
    </dxf>
    <dxf>
      <font>
        <color theme="0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FF33CC"/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C0AC1-9414-489D-8738-BE52428E628B}">
  <sheetPr>
    <tabColor rgb="FFFFFF00"/>
    <pageSetUpPr fitToPage="1"/>
  </sheetPr>
  <dimension ref="A1:G356"/>
  <sheetViews>
    <sheetView tabSelected="1" zoomScale="90" zoomScaleNormal="90" zoomScaleSheetLayoutView="100" zoomScalePageLayoutView="60" workbookViewId="0">
      <selection activeCell="A168" sqref="A168"/>
    </sheetView>
  </sheetViews>
  <sheetFormatPr baseColWidth="10" defaultColWidth="8.88671875" defaultRowHeight="14.4" x14ac:dyDescent="0.3"/>
  <cols>
    <col min="1" max="1" width="40.77734375" customWidth="1"/>
    <col min="2" max="3" width="9.77734375" customWidth="1"/>
    <col min="4" max="4" width="45.77734375" customWidth="1"/>
    <col min="5" max="5" width="50.77734375" customWidth="1"/>
    <col min="7" max="7" width="11" bestFit="1" customWidth="1"/>
    <col min="8" max="8" width="9.77734375" bestFit="1" customWidth="1"/>
  </cols>
  <sheetData>
    <row r="1" spans="1:5" s="1" customFormat="1" ht="13.8" x14ac:dyDescent="0.3">
      <c r="A1" s="84" t="s">
        <v>49</v>
      </c>
      <c r="B1" s="84"/>
      <c r="C1" s="84"/>
      <c r="D1" s="84"/>
      <c r="E1" s="84"/>
    </row>
    <row r="2" spans="1:5" s="1" customFormat="1" ht="13.8" x14ac:dyDescent="0.3">
      <c r="A2" s="93" t="s">
        <v>196</v>
      </c>
      <c r="B2" s="94"/>
      <c r="C2" s="94"/>
      <c r="D2" s="95"/>
      <c r="E2" s="2"/>
    </row>
    <row r="3" spans="1:5" s="1" customFormat="1" ht="13.8" x14ac:dyDescent="0.3">
      <c r="A3" s="93" t="s">
        <v>197</v>
      </c>
      <c r="B3" s="94"/>
      <c r="C3" s="94"/>
      <c r="D3" s="95"/>
      <c r="E3" s="4"/>
    </row>
    <row r="4" spans="1:5" s="1" customFormat="1" ht="13.8" x14ac:dyDescent="0.3">
      <c r="A4" s="93" t="s">
        <v>242</v>
      </c>
      <c r="B4" s="94"/>
      <c r="C4" s="94"/>
      <c r="D4" s="95"/>
      <c r="E4" s="5"/>
    </row>
    <row r="5" spans="1:5" s="1" customFormat="1" ht="13.8" x14ac:dyDescent="0.3">
      <c r="A5" s="87" t="s">
        <v>177</v>
      </c>
      <c r="B5" s="87"/>
      <c r="C5" s="87"/>
      <c r="D5" s="87"/>
      <c r="E5" s="6"/>
    </row>
    <row r="6" spans="1:5" s="1" customFormat="1" ht="13.8" x14ac:dyDescent="0.3">
      <c r="A6" s="87" t="s">
        <v>198</v>
      </c>
      <c r="B6" s="87"/>
      <c r="C6" s="87"/>
      <c r="D6" s="87"/>
      <c r="E6" s="37"/>
    </row>
    <row r="7" spans="1:5" s="1" customFormat="1" ht="13.8" x14ac:dyDescent="0.3">
      <c r="A7" s="93" t="s">
        <v>50</v>
      </c>
      <c r="B7" s="94"/>
      <c r="C7" s="94"/>
      <c r="D7" s="95"/>
      <c r="E7" s="7"/>
    </row>
    <row r="8" spans="1:5" s="1" customFormat="1" ht="13.8" x14ac:dyDescent="0.3">
      <c r="A8" s="93" t="s">
        <v>51</v>
      </c>
      <c r="B8" s="94"/>
      <c r="C8" s="94"/>
      <c r="D8" s="95"/>
      <c r="E8" s="8"/>
    </row>
    <row r="9" spans="1:5" s="1" customFormat="1" ht="13.8" x14ac:dyDescent="0.3">
      <c r="A9" s="93" t="s">
        <v>243</v>
      </c>
      <c r="B9" s="94"/>
      <c r="C9" s="94"/>
      <c r="D9" s="95"/>
      <c r="E9" s="9"/>
    </row>
    <row r="10" spans="1:5" s="1" customFormat="1" ht="13.8" x14ac:dyDescent="0.3"/>
    <row r="11" spans="1:5" s="1" customFormat="1" ht="13.8" x14ac:dyDescent="0.3">
      <c r="A11" s="84" t="s">
        <v>259</v>
      </c>
      <c r="B11" s="84"/>
      <c r="C11" s="84"/>
      <c r="D11" s="84"/>
      <c r="E11" s="84"/>
    </row>
    <row r="12" spans="1:5" s="1" customFormat="1" ht="13.8" x14ac:dyDescent="0.3">
      <c r="A12" s="3" t="s">
        <v>52</v>
      </c>
      <c r="B12" s="3" t="s">
        <v>85</v>
      </c>
      <c r="C12" s="3" t="s">
        <v>207</v>
      </c>
      <c r="D12" s="3" t="s">
        <v>2</v>
      </c>
      <c r="E12" s="3" t="s">
        <v>221</v>
      </c>
    </row>
    <row r="13" spans="1:5" s="1" customFormat="1" ht="13.8" x14ac:dyDescent="0.3">
      <c r="A13" s="61" t="s">
        <v>189</v>
      </c>
      <c r="B13" s="61" t="s">
        <v>6</v>
      </c>
      <c r="C13" s="61" t="s">
        <v>6</v>
      </c>
      <c r="D13" s="17"/>
      <c r="E13" s="61" t="s">
        <v>191</v>
      </c>
    </row>
    <row r="14" spans="1:5" s="1" customFormat="1" thickBot="1" x14ac:dyDescent="0.35">
      <c r="A14" s="62" t="s">
        <v>190</v>
      </c>
      <c r="B14" s="62" t="s">
        <v>6</v>
      </c>
      <c r="C14" s="62" t="s">
        <v>6</v>
      </c>
      <c r="D14" s="42"/>
      <c r="E14" s="62" t="s">
        <v>192</v>
      </c>
    </row>
    <row r="15" spans="1:5" s="1" customFormat="1" ht="13.8" x14ac:dyDescent="0.3">
      <c r="A15" s="63" t="s">
        <v>0</v>
      </c>
      <c r="B15" s="63" t="s">
        <v>6</v>
      </c>
      <c r="C15" s="63" t="s">
        <v>6</v>
      </c>
      <c r="D15" s="12"/>
      <c r="E15" s="63" t="s">
        <v>81</v>
      </c>
    </row>
    <row r="16" spans="1:5" s="1" customFormat="1" ht="13.8" customHeight="1" x14ac:dyDescent="0.3">
      <c r="A16" s="61" t="s">
        <v>1</v>
      </c>
      <c r="B16" s="61" t="s">
        <v>87</v>
      </c>
      <c r="C16" s="61" t="s">
        <v>8</v>
      </c>
      <c r="D16" s="2"/>
      <c r="E16" s="96" t="s">
        <v>83</v>
      </c>
    </row>
    <row r="17" spans="1:5" s="1" customFormat="1" ht="13.8" x14ac:dyDescent="0.3">
      <c r="A17" s="61" t="s">
        <v>3</v>
      </c>
      <c r="B17" s="61" t="s">
        <v>88</v>
      </c>
      <c r="C17" s="61" t="s">
        <v>9</v>
      </c>
      <c r="D17" s="2"/>
      <c r="E17" s="97"/>
    </row>
    <row r="18" spans="1:5" s="1" customFormat="1" ht="13.8" x14ac:dyDescent="0.3">
      <c r="A18" s="61" t="s">
        <v>4</v>
      </c>
      <c r="B18" s="61" t="s">
        <v>89</v>
      </c>
      <c r="C18" s="61" t="s">
        <v>10</v>
      </c>
      <c r="D18" s="2"/>
      <c r="E18" s="97"/>
    </row>
    <row r="19" spans="1:5" s="1" customFormat="1" ht="13.8" x14ac:dyDescent="0.3">
      <c r="A19" s="61" t="s">
        <v>53</v>
      </c>
      <c r="B19" s="61" t="s">
        <v>86</v>
      </c>
      <c r="C19" s="61" t="s">
        <v>7</v>
      </c>
      <c r="D19" s="2"/>
      <c r="E19" s="86"/>
    </row>
    <row r="20" spans="1:5" s="1" customFormat="1" ht="13.8" x14ac:dyDescent="0.3">
      <c r="A20" s="61" t="s">
        <v>149</v>
      </c>
      <c r="B20" s="61" t="s">
        <v>150</v>
      </c>
      <c r="C20" s="61" t="s">
        <v>7</v>
      </c>
      <c r="D20" s="37" t="str">
        <f>IFERROR(HLOOKUP(D19,REFERENCIAS!B13:K15,3),"-")</f>
        <v>-</v>
      </c>
      <c r="E20" s="61" t="s">
        <v>167</v>
      </c>
    </row>
    <row r="21" spans="1:5" s="1" customFormat="1" ht="13.8" x14ac:dyDescent="0.3">
      <c r="D21" s="27"/>
    </row>
    <row r="22" spans="1:5" s="1" customFormat="1" ht="13.8" x14ac:dyDescent="0.3">
      <c r="A22" s="84" t="s">
        <v>186</v>
      </c>
      <c r="B22" s="84"/>
      <c r="C22" s="84"/>
      <c r="D22" s="84"/>
      <c r="E22" s="84"/>
    </row>
    <row r="23" spans="1:5" s="1" customFormat="1" ht="13.8" x14ac:dyDescent="0.3">
      <c r="A23" s="3" t="s">
        <v>52</v>
      </c>
      <c r="B23" s="3" t="s">
        <v>85</v>
      </c>
      <c r="C23" s="3" t="s">
        <v>207</v>
      </c>
      <c r="D23" s="3" t="s">
        <v>2</v>
      </c>
      <c r="E23" s="3" t="s">
        <v>221</v>
      </c>
    </row>
    <row r="24" spans="1:5" s="1" customFormat="1" ht="27.6" x14ac:dyDescent="0.3">
      <c r="A24" s="61" t="s">
        <v>5</v>
      </c>
      <c r="B24" s="61" t="s">
        <v>90</v>
      </c>
      <c r="C24" s="61" t="s">
        <v>16</v>
      </c>
      <c r="D24" s="2"/>
      <c r="E24" s="66" t="s">
        <v>84</v>
      </c>
    </row>
    <row r="25" spans="1:5" s="1" customFormat="1" ht="27.6" x14ac:dyDescent="0.3">
      <c r="A25" s="87" t="s">
        <v>24</v>
      </c>
      <c r="B25" s="61" t="s">
        <v>161</v>
      </c>
      <c r="C25" s="61" t="s">
        <v>6</v>
      </c>
      <c r="D25" s="18"/>
      <c r="E25" s="66" t="s">
        <v>203</v>
      </c>
    </row>
    <row r="26" spans="1:5" s="1" customFormat="1" ht="13.8" x14ac:dyDescent="0.3">
      <c r="A26" s="87"/>
      <c r="B26" s="61" t="s">
        <v>162</v>
      </c>
      <c r="C26" s="61" t="s">
        <v>6</v>
      </c>
      <c r="D26" s="21">
        <f>TAN(ACOS(D25))</f>
        <v>1.6324552277619072E+16</v>
      </c>
      <c r="E26" s="66" t="s">
        <v>185</v>
      </c>
    </row>
    <row r="27" spans="1:5" s="1" customFormat="1" thickBot="1" x14ac:dyDescent="0.35">
      <c r="A27" s="62" t="s">
        <v>23</v>
      </c>
      <c r="B27" s="62" t="s">
        <v>91</v>
      </c>
      <c r="C27" s="62" t="s">
        <v>19</v>
      </c>
      <c r="D27" s="47"/>
      <c r="E27" s="62" t="s">
        <v>116</v>
      </c>
    </row>
    <row r="28" spans="1:5" s="1" customFormat="1" ht="27.6" x14ac:dyDescent="0.3">
      <c r="A28" s="63" t="s">
        <v>41</v>
      </c>
      <c r="B28" s="63" t="s">
        <v>92</v>
      </c>
      <c r="C28" s="63" t="s">
        <v>22</v>
      </c>
      <c r="D28" s="12"/>
      <c r="E28" s="65" t="s">
        <v>204</v>
      </c>
    </row>
    <row r="29" spans="1:5" s="1" customFormat="1" ht="13.8" x14ac:dyDescent="0.3">
      <c r="A29" s="61" t="s">
        <v>21</v>
      </c>
      <c r="B29" s="61" t="s">
        <v>6</v>
      </c>
      <c r="C29" s="61" t="s">
        <v>6</v>
      </c>
      <c r="D29" s="2"/>
      <c r="E29" s="61" t="s">
        <v>151</v>
      </c>
    </row>
    <row r="30" spans="1:5" s="1" customFormat="1" ht="13.8" x14ac:dyDescent="0.3">
      <c r="A30" s="61" t="s">
        <v>69</v>
      </c>
      <c r="B30" s="61" t="s">
        <v>6</v>
      </c>
      <c r="C30" s="61" t="s">
        <v>6</v>
      </c>
      <c r="D30" s="17"/>
      <c r="E30" s="61" t="s">
        <v>193</v>
      </c>
    </row>
    <row r="31" spans="1:5" s="1" customFormat="1" ht="13.8" x14ac:dyDescent="0.3">
      <c r="A31" s="61" t="s">
        <v>11</v>
      </c>
      <c r="B31" s="61" t="s">
        <v>6</v>
      </c>
      <c r="C31" s="61" t="s">
        <v>6</v>
      </c>
      <c r="D31" s="6" t="str">
        <f>IFERROR(VLOOKUP(D$29,REFERENCIAS!A$29:D$33,3,FALSE),"-")</f>
        <v>-</v>
      </c>
      <c r="E31" s="87" t="s">
        <v>80</v>
      </c>
    </row>
    <row r="32" spans="1:5" s="1" customFormat="1" ht="13.8" x14ac:dyDescent="0.3">
      <c r="A32" s="61" t="s">
        <v>176</v>
      </c>
      <c r="B32" s="61" t="s">
        <v>6</v>
      </c>
      <c r="C32" s="61" t="s">
        <v>6</v>
      </c>
      <c r="D32" s="6" t="str">
        <f>IFERROR(VLOOKUP(D$29,REFERENCIAS!A$29:D$33,4,FALSE),"-")</f>
        <v>-</v>
      </c>
      <c r="E32" s="87"/>
    </row>
    <row r="33" spans="1:5" s="1" customFormat="1" thickBot="1" x14ac:dyDescent="0.35">
      <c r="A33" s="62" t="s">
        <v>129</v>
      </c>
      <c r="B33" s="62" t="s">
        <v>6</v>
      </c>
      <c r="C33" s="62" t="s">
        <v>7</v>
      </c>
      <c r="D33" s="38" t="str">
        <f>IFERROR(HLOOKUP(D19,REFERENCIAS!B13:K15,2,FALSE),"-")</f>
        <v>-</v>
      </c>
      <c r="E33" s="67" t="s">
        <v>201</v>
      </c>
    </row>
    <row r="34" spans="1:5" s="1" customFormat="1" ht="13.8" x14ac:dyDescent="0.3">
      <c r="A34" s="63" t="s">
        <v>178</v>
      </c>
      <c r="B34" s="63" t="s">
        <v>6</v>
      </c>
      <c r="C34" s="63" t="s">
        <v>6</v>
      </c>
      <c r="D34" s="12"/>
      <c r="E34" s="63" t="s">
        <v>130</v>
      </c>
    </row>
    <row r="35" spans="1:5" s="1" customFormat="1" ht="13.8" x14ac:dyDescent="0.3">
      <c r="A35" s="61" t="s">
        <v>12</v>
      </c>
      <c r="B35" s="61" t="s">
        <v>124</v>
      </c>
      <c r="C35" s="61" t="s">
        <v>17</v>
      </c>
      <c r="D35" s="2"/>
      <c r="E35" s="61" t="s">
        <v>128</v>
      </c>
    </row>
    <row r="36" spans="1:5" s="1" customFormat="1" ht="13.8" x14ac:dyDescent="0.3">
      <c r="A36" s="61" t="s">
        <v>123</v>
      </c>
      <c r="B36" s="61" t="s">
        <v>125</v>
      </c>
      <c r="C36" s="61" t="s">
        <v>17</v>
      </c>
      <c r="D36" s="37" t="str">
        <f>IFERROR(HLOOKUP(D34,REFERENCIAS!B37:C38,2,FALSE),"-")</f>
        <v>-</v>
      </c>
      <c r="E36" s="61" t="s">
        <v>158</v>
      </c>
    </row>
    <row r="37" spans="1:5" s="1" customFormat="1" ht="27.6" x14ac:dyDescent="0.3">
      <c r="A37" s="61" t="s">
        <v>126</v>
      </c>
      <c r="B37" s="61" t="s">
        <v>127</v>
      </c>
      <c r="C37" s="61" t="s">
        <v>17</v>
      </c>
      <c r="D37" s="37" t="str">
        <f>IFERROR(HLOOKUP(D32,REFERENCIAS!B40:C41,2,FALSE),"-")</f>
        <v>-</v>
      </c>
      <c r="E37" s="66" t="s">
        <v>262</v>
      </c>
    </row>
    <row r="38" spans="1:5" s="1" customFormat="1" ht="27.6" x14ac:dyDescent="0.3">
      <c r="A38" s="61" t="s">
        <v>13</v>
      </c>
      <c r="B38" s="61" t="s">
        <v>6</v>
      </c>
      <c r="C38" s="61" t="s">
        <v>18</v>
      </c>
      <c r="D38" s="2"/>
      <c r="E38" s="66" t="s">
        <v>205</v>
      </c>
    </row>
    <row r="39" spans="1:5" s="1" customFormat="1" ht="27.6" x14ac:dyDescent="0.3">
      <c r="A39" s="61" t="s">
        <v>15</v>
      </c>
      <c r="B39" s="61" t="s">
        <v>6</v>
      </c>
      <c r="C39" s="61" t="s">
        <v>20</v>
      </c>
      <c r="D39" s="18"/>
      <c r="E39" s="66" t="s">
        <v>131</v>
      </c>
    </row>
    <row r="40" spans="1:5" s="1" customFormat="1" ht="13.8" x14ac:dyDescent="0.3">
      <c r="A40" s="61" t="s">
        <v>14</v>
      </c>
      <c r="B40" s="61" t="s">
        <v>6</v>
      </c>
      <c r="C40" s="61" t="s">
        <v>19</v>
      </c>
      <c r="D40" s="48"/>
      <c r="E40" s="61" t="s">
        <v>132</v>
      </c>
    </row>
    <row r="41" spans="1:5" s="1" customFormat="1" ht="13.8" x14ac:dyDescent="0.3">
      <c r="A41" s="61" t="s">
        <v>34</v>
      </c>
      <c r="B41" s="61" t="s">
        <v>6</v>
      </c>
      <c r="C41" s="61" t="s">
        <v>6</v>
      </c>
      <c r="D41" s="2" t="s">
        <v>200</v>
      </c>
      <c r="E41" s="61" t="s">
        <v>139</v>
      </c>
    </row>
    <row r="42" spans="1:5" s="1" customFormat="1" ht="13.8" x14ac:dyDescent="0.3">
      <c r="D42" s="27"/>
    </row>
    <row r="43" spans="1:5" s="1" customFormat="1" ht="13.8" x14ac:dyDescent="0.3">
      <c r="A43" s="84" t="s">
        <v>187</v>
      </c>
      <c r="B43" s="84"/>
      <c r="C43" s="84"/>
      <c r="D43" s="84"/>
      <c r="E43" s="84"/>
    </row>
    <row r="44" spans="1:5" s="1" customFormat="1" ht="13.8" x14ac:dyDescent="0.3">
      <c r="A44" s="3" t="s">
        <v>52</v>
      </c>
      <c r="B44" s="3" t="s">
        <v>85</v>
      </c>
      <c r="C44" s="3" t="s">
        <v>207</v>
      </c>
      <c r="D44" s="3" t="s">
        <v>2</v>
      </c>
      <c r="E44" s="3" t="s">
        <v>221</v>
      </c>
    </row>
    <row r="45" spans="1:5" s="1" customFormat="1" ht="27.6" x14ac:dyDescent="0.3">
      <c r="A45" s="61" t="s">
        <v>5</v>
      </c>
      <c r="B45" s="61" t="s">
        <v>90</v>
      </c>
      <c r="C45" s="61" t="s">
        <v>260</v>
      </c>
      <c r="D45" s="33">
        <f>D24*1000</f>
        <v>0</v>
      </c>
      <c r="E45" s="66" t="s">
        <v>84</v>
      </c>
    </row>
    <row r="46" spans="1:5" s="1" customFormat="1" ht="27.6" x14ac:dyDescent="0.3">
      <c r="A46" s="98" t="s">
        <v>24</v>
      </c>
      <c r="B46" s="61" t="s">
        <v>161</v>
      </c>
      <c r="C46" s="61" t="s">
        <v>6</v>
      </c>
      <c r="D46" s="57">
        <f>D25</f>
        <v>0</v>
      </c>
      <c r="E46" s="66" t="s">
        <v>203</v>
      </c>
    </row>
    <row r="47" spans="1:5" s="1" customFormat="1" ht="13.8" x14ac:dyDescent="0.3">
      <c r="A47" s="89"/>
      <c r="B47" s="61" t="s">
        <v>162</v>
      </c>
      <c r="C47" s="61" t="s">
        <v>6</v>
      </c>
      <c r="D47" s="57">
        <f>D26</f>
        <v>1.6324552277619072E+16</v>
      </c>
      <c r="E47" s="66" t="s">
        <v>185</v>
      </c>
    </row>
    <row r="48" spans="1:5" s="1" customFormat="1" ht="13.8" x14ac:dyDescent="0.3">
      <c r="A48" s="61" t="s">
        <v>53</v>
      </c>
      <c r="B48" s="61" t="s">
        <v>86</v>
      </c>
      <c r="C48" s="61" t="s">
        <v>79</v>
      </c>
      <c r="D48" s="4">
        <f>D19*1000</f>
        <v>0</v>
      </c>
      <c r="E48" s="61" t="s">
        <v>82</v>
      </c>
    </row>
    <row r="49" spans="1:7" s="1" customFormat="1" thickBot="1" x14ac:dyDescent="0.35">
      <c r="A49" s="62" t="s">
        <v>23</v>
      </c>
      <c r="B49" s="62" t="s">
        <v>91</v>
      </c>
      <c r="C49" s="62" t="s">
        <v>19</v>
      </c>
      <c r="D49" s="24">
        <f>D27</f>
        <v>0</v>
      </c>
      <c r="E49" s="62" t="s">
        <v>116</v>
      </c>
    </row>
    <row r="50" spans="1:7" s="1" customFormat="1" ht="27.6" x14ac:dyDescent="0.3">
      <c r="A50" s="63" t="s">
        <v>41</v>
      </c>
      <c r="B50" s="63" t="s">
        <v>92</v>
      </c>
      <c r="C50" s="63" t="s">
        <v>171</v>
      </c>
      <c r="D50" s="36">
        <f>D28</f>
        <v>0</v>
      </c>
      <c r="E50" s="65" t="s">
        <v>204</v>
      </c>
    </row>
    <row r="51" spans="1:7" s="1" customFormat="1" ht="13.8" x14ac:dyDescent="0.3">
      <c r="A51" s="61" t="s">
        <v>11</v>
      </c>
      <c r="B51" s="61" t="s">
        <v>6</v>
      </c>
      <c r="C51" s="61" t="s">
        <v>6</v>
      </c>
      <c r="D51" s="4" t="str">
        <f>IFERROR(D31,"-")</f>
        <v>-</v>
      </c>
      <c r="E51" s="66" t="s">
        <v>80</v>
      </c>
    </row>
    <row r="52" spans="1:7" s="1" customFormat="1" ht="13.8" x14ac:dyDescent="0.3">
      <c r="A52" s="63" t="s">
        <v>25</v>
      </c>
      <c r="B52" s="63" t="s">
        <v>94</v>
      </c>
      <c r="C52" s="63" t="s">
        <v>45</v>
      </c>
      <c r="D52" s="25" t="str">
        <f>IFERROR(INDEX(REFERENCIAS!C20:H21,MATCH('LÍNEA 1'!D51,REFERENCIAS!B20:B21,0),MATCH('LÍNEA 1'!D50,REFERENCIAS!C19:H19,0)),"-")</f>
        <v>-</v>
      </c>
      <c r="E52" s="97" t="s">
        <v>133</v>
      </c>
    </row>
    <row r="53" spans="1:7" s="1" customFormat="1" ht="15" customHeight="1" thickBot="1" x14ac:dyDescent="0.35">
      <c r="A53" s="62" t="s">
        <v>26</v>
      </c>
      <c r="B53" s="62" t="s">
        <v>95</v>
      </c>
      <c r="C53" s="62" t="s">
        <v>45</v>
      </c>
      <c r="D53" s="45" t="str">
        <f>IFERROR(INDEX(REFERENCIAS!C23:H24,MATCH('LÍNEA 1'!D51,REFERENCIAS!B23:B24,0),MATCH('LÍNEA 1'!D50,REFERENCIAS!C19:H19,)),"-")</f>
        <v>-</v>
      </c>
      <c r="E53" s="99"/>
    </row>
    <row r="54" spans="1:7" s="1" customFormat="1" ht="13.8" x14ac:dyDescent="0.3">
      <c r="A54" s="63" t="s">
        <v>28</v>
      </c>
      <c r="B54" s="63" t="s">
        <v>96</v>
      </c>
      <c r="C54" s="63" t="s">
        <v>30</v>
      </c>
      <c r="D54" s="51" t="str">
        <f>IFERROR(D45*D49*D52/(D48*D46)^2,"-")</f>
        <v>-</v>
      </c>
      <c r="E54" s="63" t="s">
        <v>244</v>
      </c>
    </row>
    <row r="55" spans="1:7" s="1" customFormat="1" ht="13.8" x14ac:dyDescent="0.3">
      <c r="A55" s="61" t="s">
        <v>29</v>
      </c>
      <c r="B55" s="61" t="s">
        <v>97</v>
      </c>
      <c r="C55" s="61" t="s">
        <v>30</v>
      </c>
      <c r="D55" s="52" t="str">
        <f>IFERROR(D45*D49*(D52+D53*D47)/D48^2,"-")</f>
        <v>-</v>
      </c>
      <c r="E55" s="63" t="s">
        <v>163</v>
      </c>
    </row>
    <row r="56" spans="1:7" s="1" customFormat="1" thickBot="1" x14ac:dyDescent="0.35">
      <c r="A56" s="62" t="s">
        <v>27</v>
      </c>
      <c r="B56" s="62" t="s">
        <v>98</v>
      </c>
      <c r="C56" s="62" t="s">
        <v>30</v>
      </c>
      <c r="D56" s="53">
        <v>7.0000000000000007E-2</v>
      </c>
      <c r="E56" s="67" t="s">
        <v>164</v>
      </c>
      <c r="G56" s="35"/>
    </row>
    <row r="57" spans="1:7" s="1" customFormat="1" ht="13.8" x14ac:dyDescent="0.3">
      <c r="A57" s="85" t="s">
        <v>165</v>
      </c>
      <c r="B57" s="85"/>
      <c r="C57" s="85"/>
      <c r="D57" s="85"/>
      <c r="E57" s="46" t="str">
        <f>IF(D56&gt;=D55,"Correcto, ΔV &lt; ΔV-MAX","Incorrecto, ΔV &gt; ΔV-MAX")</f>
        <v>Incorrecto, ΔV &gt; ΔV-MAX</v>
      </c>
    </row>
    <row r="58" spans="1:7" s="1" customFormat="1" ht="13.8" x14ac:dyDescent="0.3">
      <c r="D58" s="27"/>
    </row>
    <row r="59" spans="1:7" s="1" customFormat="1" ht="13.8" x14ac:dyDescent="0.3">
      <c r="A59" s="84" t="s">
        <v>188</v>
      </c>
      <c r="B59" s="84"/>
      <c r="C59" s="84"/>
      <c r="D59" s="84"/>
      <c r="E59" s="84"/>
    </row>
    <row r="60" spans="1:7" s="1" customFormat="1" ht="13.8" x14ac:dyDescent="0.3">
      <c r="A60" s="3" t="s">
        <v>52</v>
      </c>
      <c r="B60" s="3" t="s">
        <v>85</v>
      </c>
      <c r="C60" s="3" t="s">
        <v>207</v>
      </c>
      <c r="D60" s="3" t="s">
        <v>2</v>
      </c>
      <c r="E60" s="3" t="s">
        <v>221</v>
      </c>
    </row>
    <row r="61" spans="1:7" s="1" customFormat="1" ht="27.6" x14ac:dyDescent="0.3">
      <c r="A61" s="68" t="s">
        <v>41</v>
      </c>
      <c r="B61" s="68" t="s">
        <v>92</v>
      </c>
      <c r="C61" s="68" t="s">
        <v>171</v>
      </c>
      <c r="D61" s="44">
        <f>D28</f>
        <v>0</v>
      </c>
      <c r="E61" s="64" t="s">
        <v>204</v>
      </c>
    </row>
    <row r="62" spans="1:7" s="1" customFormat="1" thickBot="1" x14ac:dyDescent="0.35">
      <c r="A62" s="62" t="s">
        <v>180</v>
      </c>
      <c r="B62" s="62" t="s">
        <v>6</v>
      </c>
      <c r="C62" s="62" t="s">
        <v>6</v>
      </c>
      <c r="D62" s="43" t="str">
        <f>IFERROR(_xlfn.CONCAT(D34," - ",D32," - ",D31),"-")</f>
        <v xml:space="preserve"> - - - -</v>
      </c>
      <c r="E62" s="62" t="s">
        <v>182</v>
      </c>
    </row>
    <row r="63" spans="1:7" s="1" customFormat="1" ht="13.8" x14ac:dyDescent="0.3">
      <c r="A63" s="63" t="s">
        <v>37</v>
      </c>
      <c r="B63" s="63" t="s">
        <v>105</v>
      </c>
      <c r="C63" s="63" t="s">
        <v>9</v>
      </c>
      <c r="D63" s="50" t="str">
        <f>IFERROR(INDEX(REFERENCIAS!E46:J49,MATCH('LÍNEA 1'!D62,REFERENCIAS!D46:D49,0),MATCH('LÍNEA 1'!D61,REFERENCIAS!E45:J45,0)),"-")</f>
        <v>-</v>
      </c>
      <c r="E63" s="63" t="s">
        <v>181</v>
      </c>
    </row>
    <row r="64" spans="1:7" s="1" customFormat="1" ht="13.8" x14ac:dyDescent="0.3">
      <c r="A64" s="61" t="s">
        <v>31</v>
      </c>
      <c r="B64" s="61" t="s">
        <v>134</v>
      </c>
      <c r="C64" s="61" t="s">
        <v>6</v>
      </c>
      <c r="D64" s="21" t="str">
        <f>IFERROR(ROUND(SQRT((D37-D35)/(D37-D36)),2),"-")</f>
        <v>-</v>
      </c>
      <c r="E64" s="61" t="s">
        <v>241</v>
      </c>
    </row>
    <row r="65" spans="1:5" s="1" customFormat="1" ht="13.8" x14ac:dyDescent="0.3">
      <c r="A65" s="61" t="s">
        <v>32</v>
      </c>
      <c r="B65" s="61" t="s">
        <v>135</v>
      </c>
      <c r="C65" s="61" t="s">
        <v>6</v>
      </c>
      <c r="D65" s="39" t="str">
        <f>IFERROR(INDEX(REFERENCIAS!B55:L56,MATCH('LÍNEA 1'!D34,REFERENCIAS!A55:A56,0),MATCH('LÍNEA 1'!D38,REFERENCIAS!B54:L54,0)),"-")</f>
        <v>-</v>
      </c>
      <c r="E65" s="61" t="s">
        <v>155</v>
      </c>
    </row>
    <row r="66" spans="1:5" s="1" customFormat="1" ht="13.8" x14ac:dyDescent="0.3">
      <c r="A66" s="61" t="s">
        <v>33</v>
      </c>
      <c r="B66" s="61" t="s">
        <v>136</v>
      </c>
      <c r="C66" s="61" t="s">
        <v>6</v>
      </c>
      <c r="D66" s="39" t="str">
        <f>IFERROR(INDEX(REFERENCIAS!B62:I67,MATCH('LÍNEA 1'!D28,REFERENCIAS!A62:A67,0),MATCH('LÍNEA 1'!D39,REFERENCIAS!B61:I61,0)),"-")</f>
        <v>-</v>
      </c>
      <c r="E66" s="61" t="s">
        <v>156</v>
      </c>
    </row>
    <row r="67" spans="1:5" s="1" customFormat="1" ht="13.8" x14ac:dyDescent="0.3">
      <c r="A67" s="61" t="s">
        <v>36</v>
      </c>
      <c r="B67" s="61" t="s">
        <v>93</v>
      </c>
      <c r="C67" s="61" t="s">
        <v>6</v>
      </c>
      <c r="D67" s="39" t="str">
        <f>IFERROR(INDEX(REFERENCIAS!B73:G81,MATCH('LÍNEA 1'!D40,REFERENCIAS!A73:A81,0),MATCH('LÍNEA 1'!D28,REFERENCIAS!B72:G72,0)),"-")</f>
        <v>-</v>
      </c>
      <c r="E67" s="61" t="s">
        <v>154</v>
      </c>
    </row>
    <row r="68" spans="1:5" s="1" customFormat="1" thickBot="1" x14ac:dyDescent="0.35">
      <c r="A68" s="62" t="s">
        <v>35</v>
      </c>
      <c r="B68" s="62" t="s">
        <v>137</v>
      </c>
      <c r="C68" s="62" t="s">
        <v>6</v>
      </c>
      <c r="D68" s="40">
        <f>IFERROR(VLOOKUP(D41,REFERENCIAS!A86:B87,2,FALSE),"-")</f>
        <v>1</v>
      </c>
      <c r="E68" s="62" t="s">
        <v>202</v>
      </c>
    </row>
    <row r="69" spans="1:5" s="1" customFormat="1" ht="13.8" x14ac:dyDescent="0.3">
      <c r="A69" s="63" t="s">
        <v>152</v>
      </c>
      <c r="B69" s="63" t="s">
        <v>153</v>
      </c>
      <c r="C69" s="63" t="s">
        <v>6</v>
      </c>
      <c r="D69" s="34">
        <f>PRODUCT(D64:D68)</f>
        <v>1</v>
      </c>
      <c r="E69" s="63" t="s">
        <v>157</v>
      </c>
    </row>
    <row r="70" spans="1:5" s="1" customFormat="1" ht="13.8" x14ac:dyDescent="0.3">
      <c r="A70" s="61" t="s">
        <v>38</v>
      </c>
      <c r="B70" s="61" t="s">
        <v>106</v>
      </c>
      <c r="C70" s="61" t="s">
        <v>9</v>
      </c>
      <c r="D70" s="21" t="str">
        <f>IFERROR(D69*D63,"-")</f>
        <v>-</v>
      </c>
      <c r="E70" s="61" t="s">
        <v>159</v>
      </c>
    </row>
    <row r="71" spans="1:5" s="1" customFormat="1" thickBot="1" x14ac:dyDescent="0.35">
      <c r="A71" s="62" t="s">
        <v>39</v>
      </c>
      <c r="B71" s="62" t="s">
        <v>194</v>
      </c>
      <c r="C71" s="62" t="s">
        <v>9</v>
      </c>
      <c r="D71" s="49" t="str">
        <f>IFERROR(D24*1000/(SQRT(3)*D19*1000*D25),"-")</f>
        <v>-</v>
      </c>
      <c r="E71" s="62" t="s">
        <v>170</v>
      </c>
    </row>
    <row r="72" spans="1:5" s="1" customFormat="1" ht="27.6" x14ac:dyDescent="0.3">
      <c r="A72" s="69" t="s">
        <v>251</v>
      </c>
      <c r="B72" s="70" t="s">
        <v>248</v>
      </c>
      <c r="C72" s="70" t="s">
        <v>9</v>
      </c>
      <c r="D72" s="59" t="str">
        <f>IFERROR(D71*1.2,"-")</f>
        <v>-</v>
      </c>
      <c r="E72" s="70" t="s">
        <v>246</v>
      </c>
    </row>
    <row r="73" spans="1:5" s="1" customFormat="1" ht="28.2" thickBot="1" x14ac:dyDescent="0.35">
      <c r="A73" s="67" t="s">
        <v>252</v>
      </c>
      <c r="B73" s="62" t="s">
        <v>250</v>
      </c>
      <c r="C73" s="62" t="s">
        <v>9</v>
      </c>
      <c r="D73" s="40" t="str">
        <f>IFERROR(INDEX(REFERENCIAS!A$101:A$112,MATCH('LÍNEA 1'!D$72,REFERENCIAS!A$101:A$112,-1),1),"No aplica")</f>
        <v>No aplica</v>
      </c>
      <c r="E73" s="62" t="s">
        <v>115</v>
      </c>
    </row>
    <row r="74" spans="1:5" s="1" customFormat="1" ht="13.8" x14ac:dyDescent="0.3">
      <c r="A74" s="85" t="s">
        <v>160</v>
      </c>
      <c r="B74" s="85"/>
      <c r="C74" s="85"/>
      <c r="D74" s="85"/>
      <c r="E74" s="46" t="str">
        <f>IF(D70&gt;=D71,"Correcto, IA &gt; IN","Incorrecto, IA &lt; IN")</f>
        <v>Correcto, IA &gt; IN</v>
      </c>
    </row>
    <row r="75" spans="1:5" s="1" customFormat="1" ht="13.8" x14ac:dyDescent="0.3">
      <c r="D75" s="27"/>
    </row>
    <row r="76" spans="1:5" s="1" customFormat="1" ht="13.8" x14ac:dyDescent="0.3">
      <c r="A76" s="84" t="s">
        <v>47</v>
      </c>
      <c r="B76" s="84"/>
      <c r="C76" s="84"/>
      <c r="D76" s="84"/>
      <c r="E76" s="84"/>
    </row>
    <row r="77" spans="1:5" s="1" customFormat="1" ht="13.8" x14ac:dyDescent="0.3">
      <c r="A77" s="3" t="s">
        <v>52</v>
      </c>
      <c r="B77" s="3" t="s">
        <v>85</v>
      </c>
      <c r="C77" s="3" t="s">
        <v>207</v>
      </c>
      <c r="D77" s="3" t="s">
        <v>2</v>
      </c>
      <c r="E77" s="3" t="s">
        <v>221</v>
      </c>
    </row>
    <row r="78" spans="1:5" s="1" customFormat="1" ht="13.8" x14ac:dyDescent="0.3">
      <c r="A78" s="61" t="s">
        <v>21</v>
      </c>
      <c r="B78" s="61" t="s">
        <v>6</v>
      </c>
      <c r="C78" s="61" t="s">
        <v>6</v>
      </c>
      <c r="D78" s="4">
        <f>D29</f>
        <v>0</v>
      </c>
      <c r="E78" s="61" t="s">
        <v>151</v>
      </c>
    </row>
    <row r="79" spans="1:5" s="1" customFormat="1" ht="27.6" x14ac:dyDescent="0.3">
      <c r="A79" s="61" t="s">
        <v>41</v>
      </c>
      <c r="B79" s="61" t="s">
        <v>92</v>
      </c>
      <c r="C79" s="61" t="s">
        <v>22</v>
      </c>
      <c r="D79" s="4">
        <f>D28</f>
        <v>0</v>
      </c>
      <c r="E79" s="65" t="s">
        <v>204</v>
      </c>
    </row>
    <row r="80" spans="1:5" s="1" customFormat="1" ht="13.8" x14ac:dyDescent="0.3">
      <c r="A80" s="61" t="s">
        <v>40</v>
      </c>
      <c r="B80" s="61" t="s">
        <v>100</v>
      </c>
      <c r="C80" s="61" t="s">
        <v>6</v>
      </c>
      <c r="D80" s="37" t="str">
        <f>IFERROR(VLOOKUP(D78,REFERENCIAS!A$29:D$33,2,FALSE),"-")</f>
        <v>-</v>
      </c>
      <c r="E80" s="61" t="s">
        <v>195</v>
      </c>
    </row>
    <row r="81" spans="1:5" s="1" customFormat="1" thickBot="1" x14ac:dyDescent="0.35">
      <c r="A81" s="62" t="s">
        <v>4</v>
      </c>
      <c r="B81" s="62" t="s">
        <v>89</v>
      </c>
      <c r="C81" s="62" t="s">
        <v>10</v>
      </c>
      <c r="D81" s="24">
        <f>D18</f>
        <v>0</v>
      </c>
      <c r="E81" s="62" t="s">
        <v>168</v>
      </c>
    </row>
    <row r="82" spans="1:5" s="1" customFormat="1" ht="13.8" x14ac:dyDescent="0.3">
      <c r="A82" s="63" t="s">
        <v>42</v>
      </c>
      <c r="B82" s="63" t="s">
        <v>101</v>
      </c>
      <c r="C82" s="63" t="s">
        <v>44</v>
      </c>
      <c r="D82" s="34" t="str">
        <f>IFERROR(D80*D79/SQRT(D81)/1000,"-")</f>
        <v>-</v>
      </c>
      <c r="E82" s="63" t="s">
        <v>99</v>
      </c>
    </row>
    <row r="83" spans="1:5" s="1" customFormat="1" thickBot="1" x14ac:dyDescent="0.35">
      <c r="A83" s="62" t="s">
        <v>43</v>
      </c>
      <c r="B83" s="62" t="s">
        <v>102</v>
      </c>
      <c r="C83" s="62" t="s">
        <v>44</v>
      </c>
      <c r="D83" s="49" t="str">
        <f>IFERROR(D16*1000*1000/(D19*1000*SQRT(3))/1000,"-")</f>
        <v>-</v>
      </c>
      <c r="E83" s="62" t="s">
        <v>103</v>
      </c>
    </row>
    <row r="84" spans="1:5" s="1" customFormat="1" ht="13.8" x14ac:dyDescent="0.3">
      <c r="A84" s="71" t="s">
        <v>114</v>
      </c>
      <c r="B84" s="71" t="s">
        <v>107</v>
      </c>
      <c r="C84" s="71" t="s">
        <v>44</v>
      </c>
      <c r="D84" s="58" cm="1">
        <f t="array" ref="D84">_xlfn.IFS(D83&lt;12.5,12.5,AND(D83&gt;=12.5,D83&lt;16),16,AND(D83&gt;=16,D83&lt;20),20,D83&gt;20,25)</f>
        <v>25</v>
      </c>
      <c r="E84" s="71" t="s">
        <v>115</v>
      </c>
    </row>
    <row r="85" spans="1:5" s="1" customFormat="1" ht="13.8" x14ac:dyDescent="0.3">
      <c r="A85" s="61" t="s">
        <v>39</v>
      </c>
      <c r="B85" s="61" t="s">
        <v>194</v>
      </c>
      <c r="C85" s="61" t="s">
        <v>9</v>
      </c>
      <c r="D85" s="57" t="str">
        <f>D71</f>
        <v>-</v>
      </c>
      <c r="E85" s="61" t="s">
        <v>170</v>
      </c>
    </row>
    <row r="86" spans="1:5" s="1" customFormat="1" ht="28.2" thickBot="1" x14ac:dyDescent="0.35">
      <c r="A86" s="67" t="s">
        <v>253</v>
      </c>
      <c r="B86" s="62" t="s">
        <v>247</v>
      </c>
      <c r="C86" s="62" t="s">
        <v>9</v>
      </c>
      <c r="D86" s="60" t="str">
        <f>IFERROR(10*D85,"-")</f>
        <v>-</v>
      </c>
      <c r="E86" s="62" t="s">
        <v>249</v>
      </c>
    </row>
    <row r="87" spans="1:5" s="1" customFormat="1" ht="13.8" x14ac:dyDescent="0.3">
      <c r="A87" s="85" t="s">
        <v>166</v>
      </c>
      <c r="B87" s="85"/>
      <c r="C87" s="85"/>
      <c r="D87" s="85"/>
      <c r="E87" s="46" t="str">
        <f>IF(D83&lt;=D82,"Correcto, ICC-MAX &gt; ICC","Incorrecto, ICC &gt; ICC-MAX")</f>
        <v>Correcto, ICC-MAX &gt; ICC</v>
      </c>
    </row>
    <row r="88" spans="1:5" s="1" customFormat="1" ht="13.8" x14ac:dyDescent="0.3">
      <c r="D88" s="27"/>
    </row>
    <row r="89" spans="1:5" s="1" customFormat="1" ht="13.8" x14ac:dyDescent="0.3">
      <c r="A89" s="84" t="s">
        <v>48</v>
      </c>
      <c r="B89" s="84"/>
      <c r="C89" s="84"/>
      <c r="D89" s="84"/>
      <c r="E89" s="84"/>
    </row>
    <row r="90" spans="1:5" s="1" customFormat="1" ht="13.8" x14ac:dyDescent="0.3">
      <c r="A90" s="3" t="s">
        <v>52</v>
      </c>
      <c r="B90" s="3" t="s">
        <v>85</v>
      </c>
      <c r="C90" s="3" t="s">
        <v>207</v>
      </c>
      <c r="D90" s="3" t="s">
        <v>2</v>
      </c>
      <c r="E90" s="3" t="s">
        <v>221</v>
      </c>
    </row>
    <row r="91" spans="1:5" s="1" customFormat="1" ht="13.8" x14ac:dyDescent="0.3">
      <c r="A91" s="61" t="s">
        <v>69</v>
      </c>
      <c r="B91" s="61" t="s">
        <v>6</v>
      </c>
      <c r="C91" s="61" t="s">
        <v>6</v>
      </c>
      <c r="D91" s="4">
        <f>D30</f>
        <v>0</v>
      </c>
      <c r="E91" s="61" t="s">
        <v>193</v>
      </c>
    </row>
    <row r="92" spans="1:5" s="1" customFormat="1" ht="27.6" x14ac:dyDescent="0.3">
      <c r="A92" s="61" t="s">
        <v>3</v>
      </c>
      <c r="B92" s="61" t="s">
        <v>254</v>
      </c>
      <c r="C92" s="61" t="s">
        <v>9</v>
      </c>
      <c r="D92" s="4">
        <f>MAX(1000,D17)</f>
        <v>1000</v>
      </c>
      <c r="E92" s="66" t="s">
        <v>256</v>
      </c>
    </row>
    <row r="93" spans="1:5" s="1" customFormat="1" ht="27.6" x14ac:dyDescent="0.3">
      <c r="A93" s="61" t="s">
        <v>4</v>
      </c>
      <c r="B93" s="61" t="s">
        <v>255</v>
      </c>
      <c r="C93" s="61" t="s">
        <v>10</v>
      </c>
      <c r="D93" s="4">
        <f>MAX(1,D18)</f>
        <v>1</v>
      </c>
      <c r="E93" s="66" t="s">
        <v>257</v>
      </c>
    </row>
    <row r="94" spans="1:5" s="1" customFormat="1" ht="28.2" thickBot="1" x14ac:dyDescent="0.35">
      <c r="A94" s="62" t="s">
        <v>46</v>
      </c>
      <c r="B94" s="62" t="s">
        <v>104</v>
      </c>
      <c r="C94" s="62" t="s">
        <v>9</v>
      </c>
      <c r="D94" s="38" t="str">
        <f>IFERROR(INDEX(REFERENCIAS!B93:M97,MATCH('LÍNEA 1'!D91,REFERENCIAS!A93:A97,0),MATCH('LÍNEA 1'!D93,REFERENCIAS!B92:M92,0))*1000,"-")</f>
        <v>-</v>
      </c>
      <c r="E94" s="67" t="s">
        <v>261</v>
      </c>
    </row>
    <row r="95" spans="1:5" s="1" customFormat="1" ht="13.8" x14ac:dyDescent="0.3">
      <c r="A95" s="85" t="s">
        <v>172</v>
      </c>
      <c r="B95" s="85"/>
      <c r="C95" s="85"/>
      <c r="D95" s="85"/>
      <c r="E95" s="46" t="str">
        <f>IF(D92&lt;=D94,"Correcto, ID-MAX &gt; ID'","Incorrecto, ID' &gt; ID-MAX")</f>
        <v>Correcto, ID-MAX &gt; ID'</v>
      </c>
    </row>
    <row r="96" spans="1:5" s="1" customFormat="1" ht="13.8" x14ac:dyDescent="0.3"/>
    <row r="97" spans="1:5" s="1" customFormat="1" ht="13.8" x14ac:dyDescent="0.3">
      <c r="A97" s="84" t="s">
        <v>240</v>
      </c>
      <c r="B97" s="84"/>
      <c r="C97" s="84"/>
      <c r="D97" s="84"/>
      <c r="E97" s="84"/>
    </row>
    <row r="98" spans="1:5" s="1" customFormat="1" ht="13.8" x14ac:dyDescent="0.3">
      <c r="A98" s="3" t="s">
        <v>52</v>
      </c>
      <c r="B98" s="3" t="s">
        <v>85</v>
      </c>
      <c r="C98" s="3" t="s">
        <v>207</v>
      </c>
      <c r="D98" s="3" t="s">
        <v>2</v>
      </c>
      <c r="E98" s="3" t="s">
        <v>221</v>
      </c>
    </row>
    <row r="99" spans="1:5" s="1" customFormat="1" ht="27.6" x14ac:dyDescent="0.3">
      <c r="A99" s="68" t="s">
        <v>41</v>
      </c>
      <c r="B99" s="68" t="s">
        <v>92</v>
      </c>
      <c r="C99" s="68" t="s">
        <v>171</v>
      </c>
      <c r="D99" s="44">
        <f>D28</f>
        <v>0</v>
      </c>
      <c r="E99" s="64" t="s">
        <v>204</v>
      </c>
    </row>
    <row r="100" spans="1:5" s="1" customFormat="1" thickBot="1" x14ac:dyDescent="0.35">
      <c r="A100" s="62" t="s">
        <v>129</v>
      </c>
      <c r="B100" s="62" t="s">
        <v>6</v>
      </c>
      <c r="C100" s="62" t="s">
        <v>7</v>
      </c>
      <c r="D100" s="24" t="str">
        <f>D33</f>
        <v>-</v>
      </c>
      <c r="E100" s="67" t="s">
        <v>201</v>
      </c>
    </row>
    <row r="101" spans="1:5" s="1" customFormat="1" ht="27.6" x14ac:dyDescent="0.3">
      <c r="A101" s="63" t="s">
        <v>211</v>
      </c>
      <c r="B101" s="63" t="s">
        <v>214</v>
      </c>
      <c r="C101" s="63" t="s">
        <v>208</v>
      </c>
      <c r="D101" s="56" t="str">
        <f>IFERROR(INDEX(REFERENCIAS!B118:G127,MATCH('LÍNEA 1'!D100,REFERENCIAS!A118:A127,0),MATCH(D99,REFERENCIAS!B117:G117,0)),"-")</f>
        <v>-</v>
      </c>
      <c r="E101" s="65" t="s">
        <v>220</v>
      </c>
    </row>
    <row r="102" spans="1:5" s="1" customFormat="1" ht="27.6" x14ac:dyDescent="0.3">
      <c r="A102" s="68" t="s">
        <v>216</v>
      </c>
      <c r="B102" s="68" t="s">
        <v>217</v>
      </c>
      <c r="C102" s="61" t="s">
        <v>208</v>
      </c>
      <c r="D102" s="55" t="str">
        <f>IFERROR(15*D101,"-")</f>
        <v>-</v>
      </c>
      <c r="E102" s="64" t="s">
        <v>225</v>
      </c>
    </row>
    <row r="103" spans="1:5" s="1" customFormat="1" ht="28.2" thickBot="1" x14ac:dyDescent="0.35">
      <c r="A103" s="62" t="s">
        <v>212</v>
      </c>
      <c r="B103" s="62" t="s">
        <v>215</v>
      </c>
      <c r="C103" s="62" t="s">
        <v>208</v>
      </c>
      <c r="D103" s="49" t="str">
        <f>IFERROR(D101*((COS(PI()/6)+1)/COS(PI()/6)),"-")</f>
        <v>-</v>
      </c>
      <c r="E103" s="67" t="s">
        <v>224</v>
      </c>
    </row>
    <row r="104" spans="1:5" s="1" customFormat="1" ht="27.6" x14ac:dyDescent="0.3">
      <c r="A104" s="86" t="s">
        <v>227</v>
      </c>
      <c r="B104" s="63" t="s">
        <v>209</v>
      </c>
      <c r="C104" s="63" t="s">
        <v>208</v>
      </c>
      <c r="D104" s="34" t="str">
        <f>IFERROR(D101*3*1.8,"-")</f>
        <v>-</v>
      </c>
      <c r="E104" s="65" t="s">
        <v>223</v>
      </c>
    </row>
    <row r="105" spans="1:5" s="1" customFormat="1" ht="27.6" x14ac:dyDescent="0.3">
      <c r="A105" s="87"/>
      <c r="B105" s="61" t="s">
        <v>210</v>
      </c>
      <c r="C105" s="61" t="s">
        <v>208</v>
      </c>
      <c r="D105" s="21" t="str">
        <f>IFERROR(1.2*D101,"-")</f>
        <v>-</v>
      </c>
      <c r="E105" s="66" t="s">
        <v>222</v>
      </c>
    </row>
    <row r="106" spans="1:5" s="1" customFormat="1" ht="28.2" thickBot="1" x14ac:dyDescent="0.35">
      <c r="A106" s="67" t="s">
        <v>226</v>
      </c>
      <c r="B106" s="62" t="s">
        <v>218</v>
      </c>
      <c r="C106" s="62" t="s">
        <v>208</v>
      </c>
      <c r="D106" s="49" t="str">
        <f>IFERROR(1.5*D103,"-")</f>
        <v>-</v>
      </c>
      <c r="E106" s="67" t="s">
        <v>239</v>
      </c>
    </row>
    <row r="107" spans="1:5" s="1" customFormat="1" ht="13.8" x14ac:dyDescent="0.3">
      <c r="A107" s="88" t="s">
        <v>245</v>
      </c>
      <c r="B107" s="63" t="s">
        <v>232</v>
      </c>
      <c r="C107" s="63" t="s">
        <v>208</v>
      </c>
      <c r="D107" s="25" t="str">
        <f>IFERROR(INDEX(REFERENCIAS!C133:C137,MATCH('LÍNEA 1'!D104,REFERENCIAS!C133:C137,-1),1),"-")</f>
        <v>-</v>
      </c>
      <c r="E107" s="88" t="s">
        <v>236</v>
      </c>
    </row>
    <row r="108" spans="1:5" s="1" customFormat="1" ht="13.8" x14ac:dyDescent="0.3">
      <c r="A108" s="89"/>
      <c r="B108" s="61" t="s">
        <v>233</v>
      </c>
      <c r="C108" s="61" t="s">
        <v>208</v>
      </c>
      <c r="D108" s="6" t="str">
        <f>IFERROR(INDEX(REFERENCIAS!D133:D137,MATCH('LÍNEA 1'!D105,REFERENCIAS!D133:D137,-1),1),"-")</f>
        <v>-</v>
      </c>
      <c r="E108" s="89"/>
    </row>
    <row r="109" spans="1:5" s="1" customFormat="1" ht="13.8" x14ac:dyDescent="0.3">
      <c r="A109" s="63" t="s">
        <v>235</v>
      </c>
      <c r="B109" s="61" t="s">
        <v>234</v>
      </c>
      <c r="C109" s="61" t="s">
        <v>208</v>
      </c>
      <c r="D109" s="6" t="str">
        <f>IFERROR(INDEX(REFERENCIAS!B133:B137,MATCH('LÍNEA 1'!D106,REFERENCIAS!A133:A137,-1),1),"-")</f>
        <v>-</v>
      </c>
      <c r="E109" s="61" t="s">
        <v>237</v>
      </c>
    </row>
    <row r="110" spans="1:5" s="1" customFormat="1" ht="13.8" x14ac:dyDescent="0.3"/>
    <row r="111" spans="1:5" s="1" customFormat="1" ht="13.8" x14ac:dyDescent="0.3">
      <c r="A111" s="90" t="s">
        <v>213</v>
      </c>
      <c r="B111" s="91"/>
      <c r="C111" s="91"/>
      <c r="D111" s="91"/>
      <c r="E111" s="92"/>
    </row>
    <row r="112" spans="1:5" s="1" customFormat="1" ht="13.8" x14ac:dyDescent="0.3">
      <c r="A112" s="72" t="s">
        <v>206</v>
      </c>
      <c r="B112" s="75" t="s">
        <v>238</v>
      </c>
      <c r="C112" s="76"/>
      <c r="D112" s="76"/>
      <c r="E112" s="77"/>
    </row>
    <row r="113" spans="1:5" s="1" customFormat="1" ht="13.8" x14ac:dyDescent="0.3">
      <c r="A113" s="73"/>
      <c r="B113" s="78"/>
      <c r="C113" s="79"/>
      <c r="D113" s="79"/>
      <c r="E113" s="80"/>
    </row>
    <row r="114" spans="1:5" s="1" customFormat="1" ht="13.8" x14ac:dyDescent="0.3">
      <c r="A114" s="73"/>
      <c r="B114" s="78"/>
      <c r="C114" s="79"/>
      <c r="D114" s="79"/>
      <c r="E114" s="80"/>
    </row>
    <row r="115" spans="1:5" s="1" customFormat="1" ht="13.8" x14ac:dyDescent="0.3">
      <c r="A115" s="74"/>
      <c r="B115" s="81"/>
      <c r="C115" s="82"/>
      <c r="D115" s="82"/>
      <c r="E115" s="83"/>
    </row>
    <row r="116" spans="1:5" s="1" customFormat="1" ht="13.8" x14ac:dyDescent="0.3"/>
    <row r="117" spans="1:5" s="1" customFormat="1" ht="13.8" x14ac:dyDescent="0.3"/>
    <row r="118" spans="1:5" s="1" customFormat="1" ht="13.8" x14ac:dyDescent="0.3"/>
    <row r="119" spans="1:5" s="1" customFormat="1" ht="13.8" x14ac:dyDescent="0.3"/>
    <row r="120" spans="1:5" s="1" customFormat="1" ht="13.8" x14ac:dyDescent="0.3"/>
    <row r="121" spans="1:5" s="1" customFormat="1" ht="13.8" x14ac:dyDescent="0.3"/>
    <row r="122" spans="1:5" s="1" customFormat="1" ht="13.8" x14ac:dyDescent="0.3"/>
    <row r="123" spans="1:5" s="1" customFormat="1" ht="13.8" x14ac:dyDescent="0.3"/>
    <row r="124" spans="1:5" s="1" customFormat="1" ht="13.8" x14ac:dyDescent="0.3"/>
    <row r="125" spans="1:5" s="1" customFormat="1" ht="13.8" x14ac:dyDescent="0.3"/>
    <row r="126" spans="1:5" s="1" customFormat="1" ht="13.8" x14ac:dyDescent="0.3"/>
    <row r="127" spans="1:5" s="1" customFormat="1" ht="13.8" x14ac:dyDescent="0.3"/>
    <row r="128" spans="1:5" s="1" customFormat="1" ht="13.8" x14ac:dyDescent="0.3"/>
    <row r="129" s="1" customFormat="1" ht="13.8" x14ac:dyDescent="0.3"/>
    <row r="130" s="1" customFormat="1" ht="13.8" x14ac:dyDescent="0.3"/>
    <row r="131" s="1" customFormat="1" ht="13.8" x14ac:dyDescent="0.3"/>
    <row r="132" s="1" customFormat="1" ht="13.8" x14ac:dyDescent="0.3"/>
    <row r="133" s="1" customFormat="1" ht="13.8" x14ac:dyDescent="0.3"/>
    <row r="134" s="1" customFormat="1" ht="13.8" x14ac:dyDescent="0.3"/>
    <row r="135" s="1" customFormat="1" ht="13.8" x14ac:dyDescent="0.3"/>
    <row r="136" s="1" customFormat="1" ht="13.8" x14ac:dyDescent="0.3"/>
    <row r="137" s="1" customFormat="1" ht="13.8" x14ac:dyDescent="0.3"/>
    <row r="138" s="1" customFormat="1" ht="13.8" x14ac:dyDescent="0.3"/>
    <row r="139" s="1" customFormat="1" ht="13.8" x14ac:dyDescent="0.3"/>
    <row r="140" s="1" customFormat="1" ht="13.8" x14ac:dyDescent="0.3"/>
    <row r="141" s="1" customFormat="1" ht="13.8" x14ac:dyDescent="0.3"/>
    <row r="142" s="1" customFormat="1" ht="13.8" x14ac:dyDescent="0.3"/>
    <row r="143" s="1" customFormat="1" ht="13.8" x14ac:dyDescent="0.3"/>
    <row r="144" s="1" customFormat="1" ht="13.8" x14ac:dyDescent="0.3"/>
    <row r="145" s="1" customFormat="1" ht="13.8" x14ac:dyDescent="0.3"/>
    <row r="146" s="1" customFormat="1" ht="13.8" x14ac:dyDescent="0.3"/>
    <row r="147" s="1" customFormat="1" ht="13.8" x14ac:dyDescent="0.3"/>
    <row r="148" s="1" customFormat="1" ht="13.8" x14ac:dyDescent="0.3"/>
    <row r="149" s="1" customFormat="1" ht="13.8" x14ac:dyDescent="0.3"/>
    <row r="150" s="1" customFormat="1" ht="13.8" x14ac:dyDescent="0.3"/>
    <row r="151" s="1" customFormat="1" ht="13.8" x14ac:dyDescent="0.3"/>
    <row r="152" s="1" customFormat="1" ht="13.8" x14ac:dyDescent="0.3"/>
    <row r="153" s="1" customFormat="1" ht="13.8" x14ac:dyDescent="0.3"/>
    <row r="154" s="1" customFormat="1" ht="13.8" x14ac:dyDescent="0.3"/>
    <row r="155" s="1" customFormat="1" ht="13.8" x14ac:dyDescent="0.3"/>
    <row r="156" s="1" customFormat="1" ht="13.8" x14ac:dyDescent="0.3"/>
    <row r="157" s="1" customFormat="1" ht="13.8" x14ac:dyDescent="0.3"/>
    <row r="158" s="1" customFormat="1" ht="13.8" x14ac:dyDescent="0.3"/>
    <row r="159" s="1" customFormat="1" ht="13.8" x14ac:dyDescent="0.3"/>
    <row r="160" s="1" customFormat="1" ht="13.8" x14ac:dyDescent="0.3"/>
    <row r="161" spans="1:1" s="1" customFormat="1" ht="13.8" x14ac:dyDescent="0.3"/>
    <row r="162" spans="1:1" s="1" customFormat="1" ht="13.8" x14ac:dyDescent="0.3"/>
    <row r="163" spans="1:1" s="1" customFormat="1" ht="13.8" x14ac:dyDescent="0.3"/>
    <row r="164" spans="1:1" s="1" customFormat="1" ht="13.8" x14ac:dyDescent="0.3"/>
    <row r="165" spans="1:1" s="1" customFormat="1" ht="13.8" x14ac:dyDescent="0.3"/>
    <row r="166" spans="1:1" s="1" customFormat="1" ht="13.8" x14ac:dyDescent="0.3"/>
    <row r="167" spans="1:1" s="1" customFormat="1" ht="13.8" x14ac:dyDescent="0.3"/>
    <row r="168" spans="1:1" s="1" customFormat="1" ht="13.8" x14ac:dyDescent="0.3">
      <c r="A168" s="110" t="s">
        <v>263</v>
      </c>
    </row>
    <row r="169" spans="1:1" s="1" customFormat="1" ht="13.8" x14ac:dyDescent="0.3"/>
    <row r="170" spans="1:1" s="1" customFormat="1" ht="13.8" x14ac:dyDescent="0.3"/>
    <row r="171" spans="1:1" s="1" customFormat="1" ht="13.8" x14ac:dyDescent="0.3"/>
    <row r="172" spans="1:1" s="1" customFormat="1" ht="13.8" x14ac:dyDescent="0.3"/>
    <row r="173" spans="1:1" s="1" customFormat="1" ht="13.8" x14ac:dyDescent="0.3"/>
    <row r="174" spans="1:1" s="1" customFormat="1" ht="13.8" x14ac:dyDescent="0.3"/>
    <row r="175" spans="1:1" s="1" customFormat="1" ht="13.8" x14ac:dyDescent="0.3"/>
    <row r="176" spans="1:1" s="1" customFormat="1" ht="13.8" x14ac:dyDescent="0.3"/>
    <row r="177" s="1" customFormat="1" ht="13.8" x14ac:dyDescent="0.3"/>
    <row r="178" s="1" customFormat="1" ht="13.8" x14ac:dyDescent="0.3"/>
    <row r="179" s="1" customFormat="1" ht="13.8" x14ac:dyDescent="0.3"/>
    <row r="180" s="1" customFormat="1" ht="13.8" x14ac:dyDescent="0.3"/>
    <row r="181" s="1" customFormat="1" ht="13.8" x14ac:dyDescent="0.3"/>
    <row r="182" s="1" customFormat="1" ht="13.8" x14ac:dyDescent="0.3"/>
    <row r="183" s="1" customFormat="1" ht="13.8" x14ac:dyDescent="0.3"/>
    <row r="184" s="1" customFormat="1" ht="13.8" x14ac:dyDescent="0.3"/>
    <row r="185" s="1" customFormat="1" ht="13.8" x14ac:dyDescent="0.3"/>
    <row r="186" s="1" customFormat="1" ht="13.8" x14ac:dyDescent="0.3"/>
    <row r="187" s="1" customFormat="1" ht="13.8" x14ac:dyDescent="0.3"/>
    <row r="188" s="1" customFormat="1" ht="13.8" x14ac:dyDescent="0.3"/>
    <row r="189" s="1" customFormat="1" ht="13.8" x14ac:dyDescent="0.3"/>
    <row r="190" s="1" customFormat="1" ht="13.8" x14ac:dyDescent="0.3"/>
    <row r="191" s="1" customFormat="1" ht="13.8" x14ac:dyDescent="0.3"/>
    <row r="192" s="1" customFormat="1" ht="13.8" x14ac:dyDescent="0.3"/>
    <row r="193" s="1" customFormat="1" ht="13.8" x14ac:dyDescent="0.3"/>
    <row r="194" s="1" customFormat="1" ht="13.8" x14ac:dyDescent="0.3"/>
    <row r="195" s="1" customFormat="1" ht="13.8" x14ac:dyDescent="0.3"/>
    <row r="196" s="1" customFormat="1" ht="13.8" x14ac:dyDescent="0.3"/>
    <row r="197" s="1" customFormat="1" ht="13.8" x14ac:dyDescent="0.3"/>
    <row r="198" s="1" customFormat="1" ht="13.8" x14ac:dyDescent="0.3"/>
    <row r="199" s="1" customFormat="1" ht="13.8" x14ac:dyDescent="0.3"/>
    <row r="200" s="1" customFormat="1" ht="13.8" x14ac:dyDescent="0.3"/>
    <row r="201" s="1" customFormat="1" ht="13.8" x14ac:dyDescent="0.3"/>
    <row r="202" s="1" customFormat="1" ht="13.8" x14ac:dyDescent="0.3"/>
    <row r="203" s="1" customFormat="1" ht="13.8" x14ac:dyDescent="0.3"/>
    <row r="204" s="1" customFormat="1" ht="13.8" x14ac:dyDescent="0.3"/>
    <row r="205" s="1" customFormat="1" ht="13.8" x14ac:dyDescent="0.3"/>
    <row r="206" s="1" customFormat="1" ht="13.8" x14ac:dyDescent="0.3"/>
    <row r="207" s="1" customFormat="1" ht="13.8" x14ac:dyDescent="0.3"/>
    <row r="208" s="1" customFormat="1" ht="13.8" x14ac:dyDescent="0.3"/>
    <row r="209" s="1" customFormat="1" ht="13.8" x14ac:dyDescent="0.3"/>
    <row r="210" s="1" customFormat="1" ht="13.8" x14ac:dyDescent="0.3"/>
    <row r="211" s="1" customFormat="1" ht="13.8" x14ac:dyDescent="0.3"/>
    <row r="212" s="1" customFormat="1" ht="13.8" x14ac:dyDescent="0.3"/>
    <row r="213" s="1" customFormat="1" ht="13.8" x14ac:dyDescent="0.3"/>
    <row r="214" s="1" customFormat="1" ht="13.8" x14ac:dyDescent="0.3"/>
    <row r="215" s="1" customFormat="1" ht="13.8" x14ac:dyDescent="0.3"/>
    <row r="216" s="1" customFormat="1" ht="13.8" x14ac:dyDescent="0.3"/>
    <row r="217" s="1" customFormat="1" ht="13.8" x14ac:dyDescent="0.3"/>
    <row r="218" s="1" customFormat="1" ht="13.8" x14ac:dyDescent="0.3"/>
    <row r="219" s="1" customFormat="1" ht="13.8" x14ac:dyDescent="0.3"/>
    <row r="220" s="1" customFormat="1" ht="13.8" x14ac:dyDescent="0.3"/>
    <row r="221" s="1" customFormat="1" ht="13.8" x14ac:dyDescent="0.3"/>
    <row r="222" s="1" customFormat="1" ht="13.8" x14ac:dyDescent="0.3"/>
    <row r="223" s="1" customFormat="1" ht="13.8" x14ac:dyDescent="0.3"/>
    <row r="224" s="1" customFormat="1" ht="13.8" x14ac:dyDescent="0.3"/>
    <row r="225" s="1" customFormat="1" ht="13.8" x14ac:dyDescent="0.3"/>
    <row r="226" s="1" customFormat="1" ht="13.8" x14ac:dyDescent="0.3"/>
    <row r="227" s="1" customFormat="1" ht="13.8" x14ac:dyDescent="0.3"/>
    <row r="228" s="1" customFormat="1" ht="13.8" x14ac:dyDescent="0.3"/>
    <row r="229" s="1" customFormat="1" ht="13.8" x14ac:dyDescent="0.3"/>
    <row r="230" s="1" customFormat="1" ht="13.8" x14ac:dyDescent="0.3"/>
    <row r="231" s="1" customFormat="1" ht="13.8" x14ac:dyDescent="0.3"/>
    <row r="232" s="1" customFormat="1" ht="13.8" x14ac:dyDescent="0.3"/>
    <row r="233" s="1" customFormat="1" ht="13.8" x14ac:dyDescent="0.3"/>
    <row r="234" s="1" customFormat="1" ht="13.8" x14ac:dyDescent="0.3"/>
    <row r="235" s="1" customFormat="1" ht="13.8" x14ac:dyDescent="0.3"/>
    <row r="236" s="1" customFormat="1" ht="13.8" x14ac:dyDescent="0.3"/>
    <row r="237" s="1" customFormat="1" ht="13.8" x14ac:dyDescent="0.3"/>
    <row r="238" s="1" customFormat="1" ht="13.8" x14ac:dyDescent="0.3"/>
    <row r="239" s="1" customFormat="1" ht="13.8" x14ac:dyDescent="0.3"/>
    <row r="240" s="1" customFormat="1" ht="13.8" x14ac:dyDescent="0.3"/>
    <row r="241" s="1" customFormat="1" ht="13.8" x14ac:dyDescent="0.3"/>
    <row r="242" s="1" customFormat="1" ht="13.8" x14ac:dyDescent="0.3"/>
    <row r="243" s="1" customFormat="1" ht="13.8" x14ac:dyDescent="0.3"/>
    <row r="244" s="1" customFormat="1" ht="13.8" x14ac:dyDescent="0.3"/>
    <row r="245" s="1" customFormat="1" ht="13.8" x14ac:dyDescent="0.3"/>
    <row r="246" s="1" customFormat="1" ht="13.8" x14ac:dyDescent="0.3"/>
    <row r="247" s="1" customFormat="1" ht="13.8" x14ac:dyDescent="0.3"/>
    <row r="248" s="1" customFormat="1" ht="13.8" x14ac:dyDescent="0.3"/>
    <row r="249" s="1" customFormat="1" ht="13.8" x14ac:dyDescent="0.3"/>
    <row r="250" s="1" customFormat="1" ht="13.8" x14ac:dyDescent="0.3"/>
    <row r="251" s="1" customFormat="1" ht="13.8" x14ac:dyDescent="0.3"/>
    <row r="252" s="1" customFormat="1" ht="13.8" x14ac:dyDescent="0.3"/>
    <row r="253" s="1" customFormat="1" ht="13.8" x14ac:dyDescent="0.3"/>
    <row r="254" s="1" customFormat="1" ht="13.8" x14ac:dyDescent="0.3"/>
    <row r="255" s="1" customFormat="1" ht="13.8" x14ac:dyDescent="0.3"/>
    <row r="256" s="1" customFormat="1" ht="13.8" x14ac:dyDescent="0.3"/>
    <row r="257" s="1" customFormat="1" ht="13.8" x14ac:dyDescent="0.3"/>
    <row r="258" s="1" customFormat="1" ht="13.8" x14ac:dyDescent="0.3"/>
    <row r="259" s="1" customFormat="1" ht="13.8" x14ac:dyDescent="0.3"/>
    <row r="260" s="1" customFormat="1" ht="13.8" x14ac:dyDescent="0.3"/>
    <row r="261" s="1" customFormat="1" ht="13.8" x14ac:dyDescent="0.3"/>
    <row r="262" s="1" customFormat="1" ht="13.8" x14ac:dyDescent="0.3"/>
    <row r="263" s="1" customFormat="1" ht="13.8" x14ac:dyDescent="0.3"/>
    <row r="264" s="1" customFormat="1" ht="13.8" x14ac:dyDescent="0.3"/>
    <row r="265" s="1" customFormat="1" ht="13.8" x14ac:dyDescent="0.3"/>
    <row r="266" s="1" customFormat="1" ht="13.8" x14ac:dyDescent="0.3"/>
    <row r="267" s="1" customFormat="1" ht="13.8" x14ac:dyDescent="0.3"/>
    <row r="268" s="1" customFormat="1" ht="13.8" x14ac:dyDescent="0.3"/>
    <row r="269" s="1" customFormat="1" ht="13.8" x14ac:dyDescent="0.3"/>
    <row r="270" s="1" customFormat="1" ht="13.8" x14ac:dyDescent="0.3"/>
    <row r="271" s="1" customFormat="1" ht="13.8" x14ac:dyDescent="0.3"/>
    <row r="272" s="1" customFormat="1" ht="13.8" x14ac:dyDescent="0.3"/>
    <row r="273" s="1" customFormat="1" ht="13.8" x14ac:dyDescent="0.3"/>
    <row r="274" s="1" customFormat="1" ht="13.8" x14ac:dyDescent="0.3"/>
    <row r="275" s="1" customFormat="1" ht="13.8" x14ac:dyDescent="0.3"/>
    <row r="276" s="1" customFormat="1" ht="13.8" x14ac:dyDescent="0.3"/>
    <row r="277" s="1" customFormat="1" ht="13.8" x14ac:dyDescent="0.3"/>
    <row r="278" s="1" customFormat="1" ht="13.8" x14ac:dyDescent="0.3"/>
    <row r="279" s="1" customFormat="1" ht="13.8" x14ac:dyDescent="0.3"/>
    <row r="280" s="1" customFormat="1" ht="13.8" x14ac:dyDescent="0.3"/>
    <row r="281" s="1" customFormat="1" ht="13.8" x14ac:dyDescent="0.3"/>
    <row r="282" s="1" customFormat="1" ht="13.8" x14ac:dyDescent="0.3"/>
    <row r="283" s="1" customFormat="1" ht="13.8" x14ac:dyDescent="0.3"/>
    <row r="284" s="1" customFormat="1" ht="13.8" x14ac:dyDescent="0.3"/>
    <row r="285" s="1" customFormat="1" ht="13.8" x14ac:dyDescent="0.3"/>
    <row r="286" s="1" customFormat="1" ht="13.8" x14ac:dyDescent="0.3"/>
    <row r="287" s="1" customFormat="1" ht="13.8" x14ac:dyDescent="0.3"/>
    <row r="288" s="1" customFormat="1" ht="13.8" x14ac:dyDescent="0.3"/>
    <row r="289" s="1" customFormat="1" ht="13.8" x14ac:dyDescent="0.3"/>
    <row r="290" s="1" customFormat="1" ht="13.8" x14ac:dyDescent="0.3"/>
    <row r="291" s="1" customFormat="1" ht="13.8" x14ac:dyDescent="0.3"/>
    <row r="292" s="1" customFormat="1" ht="13.8" x14ac:dyDescent="0.3"/>
    <row r="293" s="1" customFormat="1" ht="13.8" x14ac:dyDescent="0.3"/>
    <row r="294" s="1" customFormat="1" ht="13.8" x14ac:dyDescent="0.3"/>
    <row r="295" s="1" customFormat="1" ht="13.8" x14ac:dyDescent="0.3"/>
    <row r="296" s="1" customFormat="1" ht="13.8" x14ac:dyDescent="0.3"/>
    <row r="297" s="1" customFormat="1" ht="13.8" x14ac:dyDescent="0.3"/>
    <row r="298" s="1" customFormat="1" ht="13.8" x14ac:dyDescent="0.3"/>
    <row r="299" s="1" customFormat="1" ht="13.8" x14ac:dyDescent="0.3"/>
    <row r="300" s="1" customFormat="1" ht="13.8" x14ac:dyDescent="0.3"/>
    <row r="301" s="1" customFormat="1" ht="13.8" x14ac:dyDescent="0.3"/>
    <row r="302" s="1" customFormat="1" ht="13.8" x14ac:dyDescent="0.3"/>
    <row r="303" s="1" customFormat="1" ht="13.8" x14ac:dyDescent="0.3"/>
    <row r="304" s="1" customFormat="1" ht="13.8" x14ac:dyDescent="0.3"/>
    <row r="305" s="1" customFormat="1" ht="13.8" x14ac:dyDescent="0.3"/>
    <row r="306" s="1" customFormat="1" ht="13.8" x14ac:dyDescent="0.3"/>
    <row r="307" s="1" customFormat="1" ht="13.8" x14ac:dyDescent="0.3"/>
    <row r="308" s="1" customFormat="1" ht="13.8" x14ac:dyDescent="0.3"/>
    <row r="309" s="1" customFormat="1" ht="13.8" x14ac:dyDescent="0.3"/>
    <row r="310" s="1" customFormat="1" ht="13.8" x14ac:dyDescent="0.3"/>
    <row r="311" s="1" customFormat="1" ht="13.8" x14ac:dyDescent="0.3"/>
    <row r="312" s="1" customFormat="1" ht="13.8" x14ac:dyDescent="0.3"/>
    <row r="313" s="1" customFormat="1" ht="13.8" x14ac:dyDescent="0.3"/>
    <row r="314" s="1" customFormat="1" ht="13.8" x14ac:dyDescent="0.3"/>
    <row r="315" s="1" customFormat="1" ht="13.8" x14ac:dyDescent="0.3"/>
    <row r="316" s="1" customFormat="1" ht="13.8" x14ac:dyDescent="0.3"/>
    <row r="317" s="1" customFormat="1" ht="13.8" x14ac:dyDescent="0.3"/>
    <row r="318" s="1" customFormat="1" ht="13.8" x14ac:dyDescent="0.3"/>
    <row r="319" s="1" customFormat="1" ht="13.8" x14ac:dyDescent="0.3"/>
    <row r="320" s="1" customFormat="1" ht="13.8" x14ac:dyDescent="0.3"/>
    <row r="321" s="1" customFormat="1" ht="13.8" x14ac:dyDescent="0.3"/>
    <row r="322" s="1" customFormat="1" ht="13.8" x14ac:dyDescent="0.3"/>
    <row r="323" s="1" customFormat="1" ht="13.8" x14ac:dyDescent="0.3"/>
    <row r="324" s="1" customFormat="1" ht="13.8" x14ac:dyDescent="0.3"/>
    <row r="325" s="1" customFormat="1" ht="13.8" x14ac:dyDescent="0.3"/>
    <row r="326" s="1" customFormat="1" ht="13.8" x14ac:dyDescent="0.3"/>
    <row r="327" s="1" customFormat="1" ht="13.8" x14ac:dyDescent="0.3"/>
    <row r="328" s="1" customFormat="1" ht="13.8" x14ac:dyDescent="0.3"/>
    <row r="329" s="1" customFormat="1" ht="13.8" x14ac:dyDescent="0.3"/>
    <row r="330" s="1" customFormat="1" ht="13.8" x14ac:dyDescent="0.3"/>
    <row r="331" s="1" customFormat="1" ht="13.8" x14ac:dyDescent="0.3"/>
    <row r="332" s="1" customFormat="1" ht="13.8" x14ac:dyDescent="0.3"/>
    <row r="333" s="1" customFormat="1" ht="13.8" x14ac:dyDescent="0.3"/>
    <row r="334" s="1" customFormat="1" ht="13.8" x14ac:dyDescent="0.3"/>
    <row r="335" s="1" customFormat="1" ht="13.8" x14ac:dyDescent="0.3"/>
    <row r="336" s="1" customFormat="1" ht="13.8" x14ac:dyDescent="0.3"/>
    <row r="337" s="1" customFormat="1" ht="13.8" x14ac:dyDescent="0.3"/>
    <row r="338" s="1" customFormat="1" ht="13.8" x14ac:dyDescent="0.3"/>
    <row r="339" s="1" customFormat="1" ht="13.8" x14ac:dyDescent="0.3"/>
    <row r="340" s="1" customFormat="1" ht="13.8" x14ac:dyDescent="0.3"/>
    <row r="341" s="1" customFormat="1" ht="13.8" x14ac:dyDescent="0.3"/>
    <row r="342" s="1" customFormat="1" ht="13.8" x14ac:dyDescent="0.3"/>
    <row r="343" s="1" customFormat="1" ht="13.8" x14ac:dyDescent="0.3"/>
    <row r="344" s="1" customFormat="1" ht="13.8" x14ac:dyDescent="0.3"/>
    <row r="345" s="1" customFormat="1" ht="13.8" x14ac:dyDescent="0.3"/>
    <row r="346" s="1" customFormat="1" ht="13.8" x14ac:dyDescent="0.3"/>
    <row r="347" s="1" customFormat="1" ht="13.8" x14ac:dyDescent="0.3"/>
    <row r="348" s="1" customFormat="1" ht="13.8" x14ac:dyDescent="0.3"/>
    <row r="349" s="1" customFormat="1" ht="13.8" x14ac:dyDescent="0.3"/>
    <row r="350" s="1" customFormat="1" ht="13.8" x14ac:dyDescent="0.3"/>
    <row r="351" s="1" customFormat="1" ht="13.8" x14ac:dyDescent="0.3"/>
    <row r="352" s="1" customFormat="1" ht="13.8" x14ac:dyDescent="0.3"/>
    <row r="353" s="1" customFormat="1" ht="13.8" x14ac:dyDescent="0.3"/>
    <row r="354" s="1" customFormat="1" ht="13.8" x14ac:dyDescent="0.3"/>
    <row r="355" s="1" customFormat="1" ht="13.8" x14ac:dyDescent="0.3"/>
    <row r="356" s="1" customFormat="1" ht="13.8" x14ac:dyDescent="0.3"/>
  </sheetData>
  <mergeCells count="31">
    <mergeCell ref="A6:D6"/>
    <mergeCell ref="A1:E1"/>
    <mergeCell ref="A2:D2"/>
    <mergeCell ref="A3:D3"/>
    <mergeCell ref="A4:D4"/>
    <mergeCell ref="A5:D5"/>
    <mergeCell ref="A57:D57"/>
    <mergeCell ref="A7:D7"/>
    <mergeCell ref="A8:D8"/>
    <mergeCell ref="A9:D9"/>
    <mergeCell ref="A11:E11"/>
    <mergeCell ref="E16:E19"/>
    <mergeCell ref="A22:E22"/>
    <mergeCell ref="A25:A26"/>
    <mergeCell ref="E31:E32"/>
    <mergeCell ref="A43:E43"/>
    <mergeCell ref="A46:A47"/>
    <mergeCell ref="E52:E53"/>
    <mergeCell ref="A112:A115"/>
    <mergeCell ref="B112:E115"/>
    <mergeCell ref="A59:E59"/>
    <mergeCell ref="A74:D74"/>
    <mergeCell ref="A76:E76"/>
    <mergeCell ref="A87:D87"/>
    <mergeCell ref="A89:E89"/>
    <mergeCell ref="A95:D95"/>
    <mergeCell ref="A97:E97"/>
    <mergeCell ref="A104:A105"/>
    <mergeCell ref="A107:A108"/>
    <mergeCell ref="E107:E108"/>
    <mergeCell ref="A111:E111"/>
  </mergeCells>
  <conditionalFormatting sqref="D39:D41">
    <cfRule type="containsText" dxfId="5" priority="2" operator="containsText" text="No aplica">
      <formula>NOT(ISERROR(SEARCH("No aplica",D39)))</formula>
    </cfRule>
  </conditionalFormatting>
  <conditionalFormatting sqref="D73">
    <cfRule type="containsText" dxfId="4" priority="1" operator="containsText" text="No aplica">
      <formula>NOT(ISERROR(SEARCH("No aplica",D73)))</formula>
    </cfRule>
  </conditionalFormatting>
  <conditionalFormatting sqref="E57">
    <cfRule type="expression" dxfId="3" priority="4">
      <formula>$D$55&lt;$D$56</formula>
    </cfRule>
  </conditionalFormatting>
  <conditionalFormatting sqref="E74">
    <cfRule type="expression" dxfId="2" priority="6" stopIfTrue="1">
      <formula>$D$70&gt;$D$71</formula>
    </cfRule>
  </conditionalFormatting>
  <conditionalFormatting sqref="E87">
    <cfRule type="expression" dxfId="1" priority="5">
      <formula>$D$82&gt;$D$83</formula>
    </cfRule>
  </conditionalFormatting>
  <conditionalFormatting sqref="E95">
    <cfRule type="expression" dxfId="0" priority="3">
      <formula>$D$94&gt;$D$92</formula>
    </cfRule>
  </conditionalFormatting>
  <dataValidations disablePrompts="1" count="1">
    <dataValidation allowBlank="1" showInputMessage="1" sqref="D26" xr:uid="{7E74664A-94F1-4DC7-9237-E1D1D1906767}"/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5" fitToHeight="0" orientation="portrait" r:id="rId1"/>
  <headerFooter>
    <oddHeader>&amp;C&amp;"-,Cursiva"&amp;18CÁLCULO DE LÍNEA DE MT
(3ª CATEGORÍA)</oddHeader>
    <oddFooter>&amp;L&amp;"-,Negrita"&amp;20&amp;D&amp;R&amp;"-,Negrita"&amp;20&amp;P</oddFooter>
  </headerFooter>
  <rowBreaks count="1" manualBreakCount="1">
    <brk id="74" max="16383" man="1"/>
  </rowBreaks>
  <extLst>
    <ext xmlns:x14="http://schemas.microsoft.com/office/spreadsheetml/2009/9/main" uri="{CCE6A557-97BC-4b89-ADB6-D9C93CAAB3DF}">
      <x14:dataValidations xmlns:xm="http://schemas.microsoft.com/office/excel/2006/main" disablePrompts="1" count="12">
        <x14:dataValidation type="list" allowBlank="1" showInputMessage="1" showErrorMessage="1" xr:uid="{6C8C3098-80FF-4F21-B503-3367CDA39C7B}">
          <x14:formula1>
            <xm:f>REFERENCIAS!$B$61:$I$61</xm:f>
          </x14:formula1>
          <xm:sqref>D39</xm:sqref>
        </x14:dataValidation>
        <x14:dataValidation type="list" allowBlank="1" showInputMessage="1" showErrorMessage="1" xr:uid="{31F2EFED-8592-4EE9-A782-82E9DBC0D54D}">
          <x14:formula1>
            <xm:f>REFERENCIAS!$A$93:$A$97</xm:f>
          </x14:formula1>
          <xm:sqref>D30</xm:sqref>
        </x14:dataValidation>
        <x14:dataValidation type="list" allowBlank="1" showInputMessage="1" showErrorMessage="1" xr:uid="{93B4CF67-7435-44FA-81E4-73D394EFE2E6}">
          <x14:formula1>
            <xm:f>REFERENCIAS!$A$73:$A$81</xm:f>
          </x14:formula1>
          <xm:sqref>D40</xm:sqref>
        </x14:dataValidation>
        <x14:dataValidation type="list" allowBlank="1" showInputMessage="1" xr:uid="{FAC698D8-C143-4E02-9AD4-0C28897A8378}">
          <x14:formula1>
            <xm:f>REFERENCIAS!$B$54:$L$54</xm:f>
          </x14:formula1>
          <xm:sqref>D38</xm:sqref>
        </x14:dataValidation>
        <x14:dataValidation type="list" allowBlank="1" showInputMessage="1" showErrorMessage="1" xr:uid="{76ACD3E6-AF8E-4B8B-994C-94ABBCCF915E}">
          <x14:formula1>
            <xm:f>REFERENCIAS!$A$86:$A$87</xm:f>
          </x14:formula1>
          <xm:sqref>D41</xm:sqref>
        </x14:dataValidation>
        <x14:dataValidation type="list" allowBlank="1" showInputMessage="1" showErrorMessage="1" xr:uid="{6CB33AEA-D3C2-4C08-B23F-3F1F1B1CF29E}">
          <x14:formula1>
            <xm:f>REFERENCIAS!$B$9:$T$9</xm:f>
          </x14:formula1>
          <xm:sqref>D34</xm:sqref>
        </x14:dataValidation>
        <x14:dataValidation type="list" allowBlank="1" showInputMessage="1" showErrorMessage="1" xr:uid="{7FF970CC-951E-482B-9146-F4C321876CFB}">
          <x14:formula1>
            <xm:f>REFERENCIAS!$A$29:$A$32</xm:f>
          </x14:formula1>
          <xm:sqref>D29</xm:sqref>
        </x14:dataValidation>
        <x14:dataValidation type="list" allowBlank="1" showInputMessage="1" showErrorMessage="1" xr:uid="{F882AA37-423F-4EF3-9F46-110BDD15933F}">
          <x14:formula1>
            <xm:f>REFERENCIAS!$B$7:$T$7</xm:f>
          </x14:formula1>
          <xm:sqref>D28</xm:sqref>
        </x14:dataValidation>
        <x14:dataValidation type="list" allowBlank="1" showInputMessage="1" xr:uid="{1DFC4CB5-48C8-4A77-BD48-333E361ED5A0}">
          <x14:formula1>
            <xm:f>REFERENCIAS!$B$6:$T$6</xm:f>
          </x14:formula1>
          <xm:sqref>D25</xm:sqref>
        </x14:dataValidation>
        <x14:dataValidation type="list" allowBlank="1" showInputMessage="1" xr:uid="{3896918A-7B99-4DE6-8499-88F5A18A6640}">
          <x14:formula1>
            <xm:f>REFERENCIAS!$B$5:$T$5</xm:f>
          </x14:formula1>
          <xm:sqref>D24</xm:sqref>
        </x14:dataValidation>
        <x14:dataValidation type="list" allowBlank="1" showInputMessage="1" showErrorMessage="1" xr:uid="{C8CB2696-B55B-4C92-9B3F-35AA144AB006}">
          <x14:formula1>
            <xm:f>REFERENCIAS!$B$4:$T$4</xm:f>
          </x14:formula1>
          <xm:sqref>D19</xm:sqref>
        </x14:dataValidation>
        <x14:dataValidation type="list" allowBlank="1" showInputMessage="1" showErrorMessage="1" xr:uid="{B6DB4F66-588A-47F2-84EA-52829357D532}">
          <x14:formula1>
            <xm:f>REFERENCIAS!$B$3:$T$3</xm:f>
          </x14:formula1>
          <xm:sqref>D15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F8D6B-EA4A-48FE-A0E0-DC603BE6128B}">
  <sheetPr>
    <tabColor theme="0" tint="-0.34998626667073579"/>
  </sheetPr>
  <dimension ref="A1:T333"/>
  <sheetViews>
    <sheetView topLeftCell="A47" zoomScaleNormal="100" workbookViewId="0">
      <selection activeCell="K103" sqref="K103"/>
    </sheetView>
  </sheetViews>
  <sheetFormatPr baseColWidth="10" defaultColWidth="8.88671875" defaultRowHeight="14.4" x14ac:dyDescent="0.3"/>
  <cols>
    <col min="1" max="1" width="30.77734375" customWidth="1"/>
    <col min="2" max="20" width="11.77734375" customWidth="1"/>
  </cols>
  <sheetData>
    <row r="1" spans="1:20" s="1" customFormat="1" ht="13.8" x14ac:dyDescent="0.3">
      <c r="A1" s="84" t="s">
        <v>55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</row>
    <row r="2" spans="1:20" s="1" customFormat="1" ht="13.8" x14ac:dyDescent="0.3">
      <c r="A2" s="3" t="s">
        <v>52</v>
      </c>
      <c r="B2" s="90" t="s">
        <v>112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2"/>
    </row>
    <row r="3" spans="1:20" s="1" customFormat="1" ht="13.8" x14ac:dyDescent="0.3">
      <c r="A3" s="10" t="s">
        <v>0</v>
      </c>
      <c r="B3" s="2" t="s">
        <v>58</v>
      </c>
      <c r="C3" s="2" t="s">
        <v>57</v>
      </c>
      <c r="D3" s="2" t="s">
        <v>56</v>
      </c>
      <c r="E3" s="2" t="s">
        <v>59</v>
      </c>
      <c r="F3" s="2" t="s">
        <v>60</v>
      </c>
      <c r="G3" s="2" t="s">
        <v>61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s="1" customFormat="1" ht="13.8" x14ac:dyDescent="0.3">
      <c r="A4" s="10" t="s">
        <v>53</v>
      </c>
      <c r="B4" s="15">
        <v>3</v>
      </c>
      <c r="C4" s="15">
        <v>6</v>
      </c>
      <c r="D4" s="15">
        <v>10</v>
      </c>
      <c r="E4" s="15">
        <v>11</v>
      </c>
      <c r="F4" s="15">
        <v>13.2</v>
      </c>
      <c r="G4" s="15">
        <v>15</v>
      </c>
      <c r="H4" s="15">
        <v>20</v>
      </c>
      <c r="I4" s="15">
        <v>25</v>
      </c>
      <c r="J4" s="15">
        <v>30</v>
      </c>
      <c r="K4" s="15">
        <v>36</v>
      </c>
      <c r="L4" s="15"/>
      <c r="M4" s="15"/>
      <c r="N4" s="15"/>
      <c r="O4" s="15"/>
      <c r="P4" s="15"/>
      <c r="Q4" s="15"/>
      <c r="R4" s="15"/>
      <c r="S4" s="15"/>
      <c r="T4" s="15"/>
    </row>
    <row r="5" spans="1:20" s="1" customFormat="1" ht="13.8" x14ac:dyDescent="0.3">
      <c r="A5" s="10" t="s">
        <v>5</v>
      </c>
      <c r="B5" s="15">
        <v>50</v>
      </c>
      <c r="C5" s="15">
        <v>100</v>
      </c>
      <c r="D5" s="15">
        <v>160</v>
      </c>
      <c r="E5" s="15">
        <v>250</v>
      </c>
      <c r="F5" s="15">
        <v>315</v>
      </c>
      <c r="G5" s="15">
        <v>400</v>
      </c>
      <c r="H5" s="15">
        <v>500</v>
      </c>
      <c r="I5" s="15">
        <v>630</v>
      </c>
      <c r="J5" s="15">
        <v>800</v>
      </c>
      <c r="K5" s="15">
        <v>1000</v>
      </c>
      <c r="L5" s="15">
        <v>1250</v>
      </c>
      <c r="M5" s="15">
        <v>1600</v>
      </c>
      <c r="N5" s="15">
        <v>2000</v>
      </c>
      <c r="O5" s="15">
        <v>2500</v>
      </c>
      <c r="P5" s="15"/>
      <c r="Q5" s="15"/>
      <c r="R5" s="15"/>
      <c r="S5" s="15"/>
      <c r="T5" s="15"/>
    </row>
    <row r="6" spans="1:20" s="1" customFormat="1" ht="13.8" x14ac:dyDescent="0.3">
      <c r="A6" s="10" t="s">
        <v>24</v>
      </c>
      <c r="B6" s="15">
        <v>0.8</v>
      </c>
      <c r="C6" s="15">
        <v>0.9</v>
      </c>
      <c r="D6" s="15">
        <v>1</v>
      </c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20" s="1" customFormat="1" ht="13.8" x14ac:dyDescent="0.3">
      <c r="A7" s="10" t="s">
        <v>41</v>
      </c>
      <c r="B7" s="14">
        <v>50</v>
      </c>
      <c r="C7" s="14">
        <v>95</v>
      </c>
      <c r="D7" s="14">
        <v>150</v>
      </c>
      <c r="E7" s="14">
        <v>240</v>
      </c>
      <c r="F7" s="14">
        <v>400</v>
      </c>
      <c r="G7" s="14">
        <v>630</v>
      </c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</row>
    <row r="8" spans="1:20" s="1" customFormat="1" ht="13.8" x14ac:dyDescent="0.3">
      <c r="A8" s="10" t="s">
        <v>113</v>
      </c>
      <c r="B8" s="15">
        <v>12.5</v>
      </c>
      <c r="C8" s="15">
        <v>16</v>
      </c>
      <c r="D8" s="15">
        <v>20</v>
      </c>
      <c r="E8" s="15">
        <v>25</v>
      </c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</row>
    <row r="9" spans="1:20" s="1" customFormat="1" ht="13.8" x14ac:dyDescent="0.3">
      <c r="A9" s="10" t="s">
        <v>54</v>
      </c>
      <c r="B9" s="2" t="s">
        <v>179</v>
      </c>
      <c r="C9" s="2" t="s">
        <v>117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s="1" customFormat="1" ht="13.8" x14ac:dyDescent="0.3"/>
    <row r="11" spans="1:20" s="1" customFormat="1" ht="13.8" x14ac:dyDescent="0.3"/>
    <row r="12" spans="1:20" s="1" customFormat="1" ht="13.8" x14ac:dyDescent="0.3">
      <c r="A12" s="90" t="s">
        <v>140</v>
      </c>
      <c r="B12" s="91"/>
      <c r="C12" s="91"/>
      <c r="D12" s="91"/>
      <c r="E12" s="91"/>
      <c r="F12" s="91"/>
      <c r="G12" s="91"/>
      <c r="H12" s="91"/>
      <c r="I12" s="91"/>
      <c r="J12" s="91"/>
      <c r="K12" s="92"/>
    </row>
    <row r="13" spans="1:20" s="1" customFormat="1" ht="13.8" x14ac:dyDescent="0.3">
      <c r="A13" s="3" t="str">
        <f t="shared" ref="A13:K13" si="0">A4</f>
        <v>Tensión nominal de la red</v>
      </c>
      <c r="B13" s="32">
        <f t="shared" si="0"/>
        <v>3</v>
      </c>
      <c r="C13" s="32">
        <f t="shared" si="0"/>
        <v>6</v>
      </c>
      <c r="D13" s="32">
        <f t="shared" si="0"/>
        <v>10</v>
      </c>
      <c r="E13" s="32">
        <f t="shared" si="0"/>
        <v>11</v>
      </c>
      <c r="F13" s="32">
        <f t="shared" si="0"/>
        <v>13.2</v>
      </c>
      <c r="G13" s="32">
        <f t="shared" si="0"/>
        <v>15</v>
      </c>
      <c r="H13" s="32">
        <f t="shared" si="0"/>
        <v>20</v>
      </c>
      <c r="I13" s="32">
        <f t="shared" si="0"/>
        <v>25</v>
      </c>
      <c r="J13" s="32">
        <f t="shared" si="0"/>
        <v>30</v>
      </c>
      <c r="K13" s="32">
        <f t="shared" si="0"/>
        <v>36</v>
      </c>
    </row>
    <row r="14" spans="1:20" s="1" customFormat="1" ht="13.8" x14ac:dyDescent="0.3">
      <c r="A14" s="10" t="s">
        <v>129</v>
      </c>
      <c r="B14" s="2" t="s">
        <v>141</v>
      </c>
      <c r="C14" s="30" t="s">
        <v>142</v>
      </c>
      <c r="D14" s="30" t="s">
        <v>148</v>
      </c>
      <c r="E14" s="30" t="s">
        <v>143</v>
      </c>
      <c r="F14" s="30" t="s">
        <v>143</v>
      </c>
      <c r="G14" s="30" t="s">
        <v>143</v>
      </c>
      <c r="H14" s="30" t="s">
        <v>144</v>
      </c>
      <c r="I14" s="30" t="s">
        <v>145</v>
      </c>
      <c r="J14" s="30" t="s">
        <v>146</v>
      </c>
      <c r="K14" s="30" t="s">
        <v>147</v>
      </c>
    </row>
    <row r="15" spans="1:20" s="1" customFormat="1" ht="13.8" x14ac:dyDescent="0.3">
      <c r="A15" s="10" t="s">
        <v>149</v>
      </c>
      <c r="B15" s="18">
        <v>3.6</v>
      </c>
      <c r="C15" s="18">
        <v>7.2</v>
      </c>
      <c r="D15" s="18">
        <v>12</v>
      </c>
      <c r="E15" s="18">
        <v>13.5</v>
      </c>
      <c r="F15" s="18">
        <v>16</v>
      </c>
      <c r="G15" s="18">
        <v>17.5</v>
      </c>
      <c r="H15" s="18">
        <v>24</v>
      </c>
      <c r="I15" s="18">
        <v>30</v>
      </c>
      <c r="J15" s="18">
        <v>36</v>
      </c>
      <c r="K15" s="18">
        <v>52</v>
      </c>
    </row>
    <row r="16" spans="1:20" s="1" customFormat="1" ht="13.8" x14ac:dyDescent="0.3"/>
    <row r="17" spans="1:8" s="1" customFormat="1" ht="13.8" x14ac:dyDescent="0.3"/>
    <row r="18" spans="1:8" s="1" customFormat="1" ht="13.8" x14ac:dyDescent="0.3">
      <c r="A18" s="84" t="s">
        <v>184</v>
      </c>
      <c r="B18" s="84"/>
      <c r="C18" s="84"/>
      <c r="D18" s="84"/>
      <c r="E18" s="84"/>
      <c r="F18" s="84"/>
      <c r="G18" s="84"/>
      <c r="H18" s="84"/>
    </row>
    <row r="19" spans="1:8" s="1" customFormat="1" ht="13.8" x14ac:dyDescent="0.3">
      <c r="A19" s="3" t="s">
        <v>41</v>
      </c>
      <c r="B19" s="23" t="s">
        <v>74</v>
      </c>
      <c r="C19" s="33">
        <f t="shared" ref="C19:H19" si="1">B7</f>
        <v>50</v>
      </c>
      <c r="D19" s="33">
        <f t="shared" si="1"/>
        <v>95</v>
      </c>
      <c r="E19" s="33">
        <f t="shared" si="1"/>
        <v>150</v>
      </c>
      <c r="F19" s="33">
        <f t="shared" si="1"/>
        <v>240</v>
      </c>
      <c r="G19" s="33">
        <f t="shared" si="1"/>
        <v>400</v>
      </c>
      <c r="H19" s="33">
        <f t="shared" si="1"/>
        <v>630</v>
      </c>
    </row>
    <row r="20" spans="1:8" s="1" customFormat="1" ht="13.8" x14ac:dyDescent="0.3">
      <c r="A20" s="104" t="s">
        <v>62</v>
      </c>
      <c r="B20" s="2" t="s">
        <v>75</v>
      </c>
      <c r="C20" s="16">
        <v>8.1999999999999998E-4</v>
      </c>
      <c r="D20" s="16">
        <v>4.2999999999999999E-4</v>
      </c>
      <c r="E20" s="16">
        <v>2.6400000000000002E-4</v>
      </c>
      <c r="F20" s="16">
        <v>1.6899999999999999E-4</v>
      </c>
      <c r="G20" s="16">
        <v>1.07E-4</v>
      </c>
      <c r="H20" s="16">
        <v>6.2000000000000003E-5</v>
      </c>
    </row>
    <row r="21" spans="1:8" s="1" customFormat="1" ht="13.8" x14ac:dyDescent="0.3">
      <c r="A21" s="105"/>
      <c r="B21" s="2"/>
      <c r="C21" s="16"/>
      <c r="D21" s="16"/>
      <c r="E21" s="16"/>
      <c r="F21" s="16"/>
      <c r="G21" s="16"/>
      <c r="H21" s="16"/>
    </row>
    <row r="22" spans="1:8" s="1" customFormat="1" ht="13.8" x14ac:dyDescent="0.3">
      <c r="A22" s="84" t="s">
        <v>6</v>
      </c>
      <c r="B22" s="84"/>
      <c r="C22" s="84"/>
      <c r="D22" s="84"/>
      <c r="E22" s="84"/>
      <c r="F22" s="84"/>
      <c r="G22" s="84"/>
      <c r="H22" s="84"/>
    </row>
    <row r="23" spans="1:8" s="1" customFormat="1" ht="13.8" x14ac:dyDescent="0.3">
      <c r="A23" s="106" t="s">
        <v>63</v>
      </c>
      <c r="B23" s="2" t="s">
        <v>75</v>
      </c>
      <c r="C23" s="16">
        <v>1.4799999999999999E-4</v>
      </c>
      <c r="D23" s="16">
        <v>1.2799999999999999E-4</v>
      </c>
      <c r="E23" s="16">
        <v>1.2300000000000001E-4</v>
      </c>
      <c r="F23" s="16">
        <v>1.1400000000000001E-4</v>
      </c>
      <c r="G23" s="16">
        <v>1.06E-4</v>
      </c>
      <c r="H23" s="16">
        <v>9.6000000000000002E-5</v>
      </c>
    </row>
    <row r="24" spans="1:8" s="1" customFormat="1" ht="13.8" x14ac:dyDescent="0.3">
      <c r="A24" s="106"/>
      <c r="B24" s="2"/>
      <c r="C24" s="2"/>
      <c r="D24" s="2"/>
      <c r="E24" s="2"/>
      <c r="F24" s="2"/>
      <c r="G24" s="2"/>
      <c r="H24" s="2"/>
    </row>
    <row r="25" spans="1:8" s="1" customFormat="1" ht="13.8" x14ac:dyDescent="0.3"/>
    <row r="26" spans="1:8" s="1" customFormat="1" ht="13.8" x14ac:dyDescent="0.3"/>
    <row r="27" spans="1:8" s="1" customFormat="1" ht="13.8" x14ac:dyDescent="0.3">
      <c r="A27" s="84" t="s">
        <v>67</v>
      </c>
      <c r="B27" s="84"/>
      <c r="C27" s="84"/>
      <c r="D27" s="84"/>
    </row>
    <row r="28" spans="1:8" s="1" customFormat="1" ht="13.8" x14ac:dyDescent="0.3">
      <c r="A28" s="23" t="s">
        <v>70</v>
      </c>
      <c r="B28" s="23" t="s">
        <v>68</v>
      </c>
      <c r="C28" s="23" t="s">
        <v>74</v>
      </c>
      <c r="D28" s="23" t="s">
        <v>73</v>
      </c>
    </row>
    <row r="29" spans="1:8" s="1" customFormat="1" ht="13.8" x14ac:dyDescent="0.3">
      <c r="A29" s="11" t="s">
        <v>64</v>
      </c>
      <c r="B29" s="2">
        <v>94</v>
      </c>
      <c r="C29" s="2" t="s">
        <v>75</v>
      </c>
      <c r="D29" s="2" t="s">
        <v>77</v>
      </c>
    </row>
    <row r="30" spans="1:8" s="1" customFormat="1" ht="13.8" x14ac:dyDescent="0.3">
      <c r="A30" s="10" t="s">
        <v>65</v>
      </c>
      <c r="B30" s="2">
        <v>94</v>
      </c>
      <c r="C30" s="2" t="s">
        <v>75</v>
      </c>
      <c r="D30" s="2" t="s">
        <v>77</v>
      </c>
    </row>
    <row r="31" spans="1:8" s="1" customFormat="1" ht="13.8" x14ac:dyDescent="0.3">
      <c r="A31" s="10" t="s">
        <v>76</v>
      </c>
      <c r="B31" s="2">
        <v>94</v>
      </c>
      <c r="C31" s="2" t="s">
        <v>75</v>
      </c>
      <c r="D31" s="2" t="s">
        <v>77</v>
      </c>
    </row>
    <row r="32" spans="1:8" s="1" customFormat="1" ht="13.8" x14ac:dyDescent="0.3">
      <c r="A32" s="10" t="s">
        <v>66</v>
      </c>
      <c r="B32" s="2">
        <v>89</v>
      </c>
      <c r="C32" s="2" t="s">
        <v>75</v>
      </c>
      <c r="D32" s="2" t="s">
        <v>78</v>
      </c>
    </row>
    <row r="33" spans="1:10" s="1" customFormat="1" ht="13.8" x14ac:dyDescent="0.3">
      <c r="A33" s="10"/>
      <c r="B33" s="2"/>
      <c r="C33" s="2"/>
      <c r="D33" s="2"/>
    </row>
    <row r="34" spans="1:10" s="1" customFormat="1" ht="13.8" x14ac:dyDescent="0.3"/>
    <row r="35" spans="1:10" s="1" customFormat="1" ht="13.8" x14ac:dyDescent="0.3"/>
    <row r="36" spans="1:10" s="1" customFormat="1" ht="13.8" x14ac:dyDescent="0.3">
      <c r="A36" s="90" t="s">
        <v>122</v>
      </c>
      <c r="B36" s="91"/>
      <c r="C36" s="92"/>
      <c r="D36" s="27"/>
      <c r="E36" s="27"/>
      <c r="F36" s="27"/>
      <c r="G36" s="27"/>
      <c r="H36" s="27"/>
      <c r="I36" s="27"/>
    </row>
    <row r="37" spans="1:10" s="1" customFormat="1" ht="13.8" x14ac:dyDescent="0.3">
      <c r="A37" s="10" t="s">
        <v>54</v>
      </c>
      <c r="B37" s="4" t="str">
        <f>B9</f>
        <v>Enterrado / Galería / Empotrado</v>
      </c>
      <c r="C37" s="4" t="str">
        <f>C9</f>
        <v>Al aire / Superficial / Envolvente</v>
      </c>
      <c r="D37" s="27"/>
      <c r="E37" s="27"/>
      <c r="F37" s="27"/>
      <c r="G37" s="27"/>
      <c r="H37" s="27"/>
      <c r="I37" s="27"/>
    </row>
    <row r="38" spans="1:10" s="1" customFormat="1" ht="13.8" x14ac:dyDescent="0.3">
      <c r="A38" s="10" t="s">
        <v>120</v>
      </c>
      <c r="B38" s="2">
        <v>25</v>
      </c>
      <c r="C38" s="2">
        <v>40</v>
      </c>
    </row>
    <row r="39" spans="1:10" s="1" customFormat="1" ht="13.8" x14ac:dyDescent="0.3">
      <c r="A39" s="90" t="s">
        <v>6</v>
      </c>
      <c r="B39" s="91"/>
      <c r="C39" s="92"/>
    </row>
    <row r="40" spans="1:10" s="1" customFormat="1" ht="13.8" x14ac:dyDescent="0.3">
      <c r="A40" s="10" t="s">
        <v>73</v>
      </c>
      <c r="B40" s="2" t="s">
        <v>77</v>
      </c>
      <c r="C40" s="2" t="s">
        <v>78</v>
      </c>
    </row>
    <row r="41" spans="1:10" s="1" customFormat="1" ht="13.8" x14ac:dyDescent="0.3">
      <c r="A41" s="10" t="s">
        <v>121</v>
      </c>
      <c r="B41" s="2">
        <v>90</v>
      </c>
      <c r="C41" s="2">
        <v>105</v>
      </c>
    </row>
    <row r="42" spans="1:10" s="1" customFormat="1" ht="13.8" x14ac:dyDescent="0.3"/>
    <row r="43" spans="1:10" s="1" customFormat="1" ht="13.8" x14ac:dyDescent="0.3"/>
    <row r="44" spans="1:10" s="1" customFormat="1" ht="13.8" x14ac:dyDescent="0.3">
      <c r="A44" s="90" t="s">
        <v>183</v>
      </c>
      <c r="B44" s="91"/>
      <c r="C44" s="91"/>
      <c r="D44" s="91"/>
      <c r="E44" s="91"/>
      <c r="F44" s="91"/>
      <c r="G44" s="91"/>
      <c r="H44" s="91"/>
      <c r="I44" s="91"/>
      <c r="J44" s="92"/>
    </row>
    <row r="45" spans="1:10" s="1" customFormat="1" ht="13.8" x14ac:dyDescent="0.3">
      <c r="A45" s="3" t="s">
        <v>178</v>
      </c>
      <c r="B45" s="3" t="s">
        <v>176</v>
      </c>
      <c r="C45" s="3" t="s">
        <v>74</v>
      </c>
      <c r="D45" s="3" t="s">
        <v>180</v>
      </c>
      <c r="E45" s="33">
        <f t="shared" ref="E45:J45" si="2">B7</f>
        <v>50</v>
      </c>
      <c r="F45" s="33">
        <f t="shared" si="2"/>
        <v>95</v>
      </c>
      <c r="G45" s="33">
        <f t="shared" si="2"/>
        <v>150</v>
      </c>
      <c r="H45" s="33">
        <f t="shared" si="2"/>
        <v>240</v>
      </c>
      <c r="I45" s="33">
        <f t="shared" si="2"/>
        <v>400</v>
      </c>
      <c r="J45" s="33">
        <f t="shared" si="2"/>
        <v>630</v>
      </c>
    </row>
    <row r="46" spans="1:10" s="1" customFormat="1" ht="13.8" x14ac:dyDescent="0.3">
      <c r="A46" s="4" t="str">
        <f>B$9</f>
        <v>Enterrado / Galería / Empotrado</v>
      </c>
      <c r="B46" s="17" t="s">
        <v>77</v>
      </c>
      <c r="C46" s="17" t="s">
        <v>75</v>
      </c>
      <c r="D46" s="6" t="str">
        <f>_xlfn.CONCAT(A46," - ",B46," - ",C46)</f>
        <v>Enterrado / Galería / Empotrado - XLPE - Aluminio</v>
      </c>
      <c r="E46" s="2">
        <v>130</v>
      </c>
      <c r="F46" s="2">
        <v>190</v>
      </c>
      <c r="G46" s="2">
        <v>245</v>
      </c>
      <c r="H46" s="2">
        <v>320</v>
      </c>
      <c r="I46" s="2">
        <v>415</v>
      </c>
      <c r="J46" s="2">
        <v>535</v>
      </c>
    </row>
    <row r="47" spans="1:10" s="1" customFormat="1" thickBot="1" x14ac:dyDescent="0.35">
      <c r="A47" s="24" t="str">
        <f t="shared" ref="A47" si="3">B$9</f>
        <v>Enterrado / Galería / Empotrado</v>
      </c>
      <c r="B47" s="42" t="s">
        <v>78</v>
      </c>
      <c r="C47" s="42" t="s">
        <v>75</v>
      </c>
      <c r="D47" s="26" t="str">
        <f t="shared" ref="D47:D49" si="4">_xlfn.CONCAT(A47," - ",B47," - ",C47)</f>
        <v>Enterrado / Galería / Empotrado - HEPR - Aluminio</v>
      </c>
      <c r="E47" s="13">
        <v>135</v>
      </c>
      <c r="F47" s="13">
        <v>200</v>
      </c>
      <c r="G47" s="13">
        <v>255</v>
      </c>
      <c r="H47" s="13">
        <v>345</v>
      </c>
      <c r="I47" s="13">
        <v>450</v>
      </c>
      <c r="J47" s="13">
        <v>588</v>
      </c>
    </row>
    <row r="48" spans="1:10" s="1" customFormat="1" ht="13.8" x14ac:dyDescent="0.3">
      <c r="A48" s="36" t="str">
        <f>C$9</f>
        <v>Al aire / Superficial / Envolvente</v>
      </c>
      <c r="B48" s="41" t="s">
        <v>77</v>
      </c>
      <c r="C48" s="41" t="s">
        <v>75</v>
      </c>
      <c r="D48" s="25" t="str">
        <f t="shared" si="4"/>
        <v>Al aire / Superficial / Envolvente - XLPE - Aluminio</v>
      </c>
      <c r="E48" s="12">
        <v>170</v>
      </c>
      <c r="F48" s="12">
        <v>255</v>
      </c>
      <c r="G48" s="12">
        <v>335</v>
      </c>
      <c r="H48" s="12">
        <v>455</v>
      </c>
      <c r="I48" s="12">
        <v>610</v>
      </c>
      <c r="J48" s="12">
        <v>835</v>
      </c>
    </row>
    <row r="49" spans="1:13" s="1" customFormat="1" ht="13.8" x14ac:dyDescent="0.3">
      <c r="A49" s="4" t="str">
        <f t="shared" ref="A49" si="5">C$9</f>
        <v>Al aire / Superficial / Envolvente</v>
      </c>
      <c r="B49" s="17" t="s">
        <v>78</v>
      </c>
      <c r="C49" s="17" t="s">
        <v>75</v>
      </c>
      <c r="D49" s="6" t="str">
        <f t="shared" si="4"/>
        <v>Al aire / Superficial / Envolvente - HEPR - Aluminio</v>
      </c>
      <c r="E49" s="2">
        <v>180</v>
      </c>
      <c r="F49" s="2">
        <v>275</v>
      </c>
      <c r="G49" s="2">
        <v>360</v>
      </c>
      <c r="H49" s="2">
        <v>495</v>
      </c>
      <c r="I49" s="2">
        <v>660</v>
      </c>
      <c r="J49" s="2">
        <v>905</v>
      </c>
    </row>
    <row r="50" spans="1:13" s="1" customFormat="1" ht="13.8" x14ac:dyDescent="0.3"/>
    <row r="51" spans="1:13" s="1" customFormat="1" ht="13.8" x14ac:dyDescent="0.3"/>
    <row r="52" spans="1:13" s="1" customFormat="1" ht="13.8" x14ac:dyDescent="0.3">
      <c r="A52" s="90" t="s">
        <v>173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2"/>
    </row>
    <row r="53" spans="1:13" s="1" customFormat="1" ht="14.4" customHeight="1" x14ac:dyDescent="0.3">
      <c r="A53" s="100" t="s">
        <v>54</v>
      </c>
      <c r="B53" s="90" t="s">
        <v>13</v>
      </c>
      <c r="C53" s="91"/>
      <c r="D53" s="91"/>
      <c r="E53" s="91"/>
      <c r="F53" s="91"/>
      <c r="G53" s="91"/>
      <c r="H53" s="91"/>
      <c r="I53" s="91"/>
      <c r="J53" s="91"/>
      <c r="K53" s="91"/>
      <c r="L53" s="92"/>
    </row>
    <row r="54" spans="1:13" s="1" customFormat="1" ht="14.4" customHeight="1" x14ac:dyDescent="0.3">
      <c r="A54" s="85"/>
      <c r="B54" s="3">
        <v>1</v>
      </c>
      <c r="C54" s="3">
        <v>2</v>
      </c>
      <c r="D54" s="3">
        <v>3</v>
      </c>
      <c r="E54" s="3">
        <v>4</v>
      </c>
      <c r="F54" s="3">
        <v>5</v>
      </c>
      <c r="G54" s="3">
        <v>6</v>
      </c>
      <c r="H54" s="3">
        <v>7</v>
      </c>
      <c r="I54" s="3">
        <v>8</v>
      </c>
      <c r="J54" s="3">
        <v>9</v>
      </c>
      <c r="K54" s="3">
        <v>10</v>
      </c>
      <c r="L54" s="6">
        <f>MAX(K54,'LÍNEA 1'!D38)</f>
        <v>10</v>
      </c>
    </row>
    <row r="55" spans="1:13" s="1" customFormat="1" ht="13.8" x14ac:dyDescent="0.3">
      <c r="A55" s="4" t="str">
        <f t="array" ref="A55:A56">TRANSPOSE(B9:C9)</f>
        <v>Enterrado / Galería / Empotrado</v>
      </c>
      <c r="B55" s="18">
        <v>1</v>
      </c>
      <c r="C55" s="18">
        <v>0.8</v>
      </c>
      <c r="D55" s="18">
        <v>0.7</v>
      </c>
      <c r="E55" s="18">
        <v>0.64</v>
      </c>
      <c r="F55" s="18">
        <v>0.6</v>
      </c>
      <c r="G55" s="18">
        <v>0.56999999999999995</v>
      </c>
      <c r="H55" s="18">
        <v>0.54</v>
      </c>
      <c r="I55" s="18">
        <v>0.52</v>
      </c>
      <c r="J55" s="18">
        <v>0.5</v>
      </c>
      <c r="K55" s="18">
        <v>0.49</v>
      </c>
      <c r="L55" s="18">
        <v>0.49</v>
      </c>
    </row>
    <row r="56" spans="1:13" s="1" customFormat="1" ht="13.8" x14ac:dyDescent="0.3">
      <c r="A56" s="4" t="str">
        <v>Al aire / Superficial / Envolvente</v>
      </c>
      <c r="B56" s="18">
        <v>1</v>
      </c>
      <c r="C56" s="18">
        <v>0.84</v>
      </c>
      <c r="D56" s="18">
        <v>0.8</v>
      </c>
      <c r="E56" s="18">
        <v>0.75</v>
      </c>
      <c r="F56" s="18">
        <v>0.75</v>
      </c>
      <c r="G56" s="18">
        <v>0.75</v>
      </c>
      <c r="H56" s="18">
        <v>0.73</v>
      </c>
      <c r="I56" s="18">
        <v>0.73</v>
      </c>
      <c r="J56" s="18">
        <v>0.73</v>
      </c>
      <c r="K56" s="18">
        <v>0.73</v>
      </c>
      <c r="L56" s="18">
        <v>0.73</v>
      </c>
    </row>
    <row r="57" spans="1:13" s="1" customFormat="1" ht="13.8" x14ac:dyDescent="0.3"/>
    <row r="58" spans="1:13" s="1" customFormat="1" ht="13.8" x14ac:dyDescent="0.3"/>
    <row r="59" spans="1:13" s="1" customFormat="1" ht="13.8" x14ac:dyDescent="0.3">
      <c r="A59" s="84" t="s">
        <v>174</v>
      </c>
      <c r="B59" s="84"/>
      <c r="C59" s="84"/>
      <c r="D59" s="84"/>
      <c r="E59" s="84"/>
      <c r="F59" s="84"/>
      <c r="G59" s="84"/>
      <c r="H59" s="84"/>
      <c r="I59" s="84"/>
      <c r="J59" s="28"/>
      <c r="K59" s="28"/>
      <c r="L59" s="28"/>
    </row>
    <row r="60" spans="1:13" s="1" customFormat="1" ht="14.4" customHeight="1" x14ac:dyDescent="0.3">
      <c r="A60" s="84" t="s">
        <v>41</v>
      </c>
      <c r="B60" s="84" t="s">
        <v>119</v>
      </c>
      <c r="C60" s="84"/>
      <c r="D60" s="84"/>
      <c r="E60" s="84"/>
      <c r="F60" s="84"/>
      <c r="G60" s="84"/>
      <c r="H60" s="84"/>
      <c r="I60" s="84"/>
      <c r="J60" s="28"/>
      <c r="K60" s="28"/>
      <c r="L60" s="28"/>
    </row>
    <row r="61" spans="1:13" s="1" customFormat="1" ht="13.8" x14ac:dyDescent="0.3">
      <c r="A61" s="84"/>
      <c r="B61" s="31" t="s">
        <v>200</v>
      </c>
      <c r="C61" s="31">
        <v>0.8</v>
      </c>
      <c r="D61" s="31">
        <v>0.9</v>
      </c>
      <c r="E61" s="31">
        <v>1</v>
      </c>
      <c r="F61" s="31">
        <v>1.5</v>
      </c>
      <c r="G61" s="31">
        <v>2</v>
      </c>
      <c r="H61" s="31">
        <v>2.5</v>
      </c>
      <c r="I61" s="31">
        <v>3</v>
      </c>
      <c r="K61" s="28"/>
      <c r="L61" s="28"/>
      <c r="M61" s="28"/>
    </row>
    <row r="62" spans="1:13" s="1" customFormat="1" ht="13.8" x14ac:dyDescent="0.3">
      <c r="A62" s="4">
        <f t="array" ref="A62:A67">TRANSPOSE(B7:G7)</f>
        <v>50</v>
      </c>
      <c r="B62" s="18">
        <v>1</v>
      </c>
      <c r="C62" s="18">
        <v>1.1299999999999999</v>
      </c>
      <c r="D62" s="18">
        <v>1.1100000000000001</v>
      </c>
      <c r="E62" s="18">
        <v>1.0900000000000001</v>
      </c>
      <c r="F62" s="18">
        <v>1</v>
      </c>
      <c r="G62" s="18">
        <v>0.93</v>
      </c>
      <c r="H62" s="18">
        <v>0.87</v>
      </c>
      <c r="I62" s="18">
        <v>0.83</v>
      </c>
      <c r="K62" s="28"/>
      <c r="L62" s="28"/>
      <c r="M62" s="28"/>
    </row>
    <row r="63" spans="1:13" s="1" customFormat="1" ht="13.8" x14ac:dyDescent="0.3">
      <c r="A63" s="4">
        <v>95</v>
      </c>
      <c r="B63" s="18">
        <v>1</v>
      </c>
      <c r="C63" s="18">
        <v>1.1399999999999999</v>
      </c>
      <c r="D63" s="18">
        <v>1.1200000000000001</v>
      </c>
      <c r="E63" s="18">
        <v>1.0900000000000001</v>
      </c>
      <c r="F63" s="18">
        <v>1</v>
      </c>
      <c r="G63" s="18">
        <v>0.93</v>
      </c>
      <c r="H63" s="18">
        <v>0.87</v>
      </c>
      <c r="I63" s="18">
        <v>0.82</v>
      </c>
      <c r="K63" s="28"/>
      <c r="L63" s="28"/>
      <c r="M63" s="28"/>
    </row>
    <row r="64" spans="1:13" s="1" customFormat="1" ht="13.8" x14ac:dyDescent="0.3">
      <c r="A64" s="4">
        <v>150</v>
      </c>
      <c r="B64" s="18">
        <v>1</v>
      </c>
      <c r="C64" s="18">
        <v>1.1399999999999999</v>
      </c>
      <c r="D64" s="18">
        <v>1.1200000000000001</v>
      </c>
      <c r="E64" s="18">
        <v>1.1000000000000001</v>
      </c>
      <c r="F64" s="18">
        <v>1</v>
      </c>
      <c r="G64" s="18">
        <v>0.93</v>
      </c>
      <c r="H64" s="18">
        <v>0.87</v>
      </c>
      <c r="I64" s="18">
        <v>0.82</v>
      </c>
      <c r="K64" s="28"/>
      <c r="L64" s="28"/>
      <c r="M64" s="28"/>
    </row>
    <row r="65" spans="1:13" s="1" customFormat="1" ht="13.8" x14ac:dyDescent="0.3">
      <c r="A65" s="4">
        <v>240</v>
      </c>
      <c r="B65" s="18">
        <v>1</v>
      </c>
      <c r="C65" s="18">
        <v>1.1499999999999999</v>
      </c>
      <c r="D65" s="18">
        <v>1.1200000000000001</v>
      </c>
      <c r="E65" s="18">
        <v>1.1000000000000001</v>
      </c>
      <c r="F65" s="18">
        <v>1</v>
      </c>
      <c r="G65" s="18">
        <v>0.92</v>
      </c>
      <c r="H65" s="18">
        <v>0.86</v>
      </c>
      <c r="I65" s="18">
        <v>0.81</v>
      </c>
      <c r="K65" s="28"/>
      <c r="L65" s="28"/>
      <c r="M65" s="28"/>
    </row>
    <row r="66" spans="1:13" s="1" customFormat="1" ht="13.8" x14ac:dyDescent="0.3">
      <c r="A66" s="4">
        <v>400</v>
      </c>
      <c r="B66" s="18">
        <v>1</v>
      </c>
      <c r="C66" s="18">
        <v>1.1599999999999999</v>
      </c>
      <c r="D66" s="18">
        <v>1.1299999999999999</v>
      </c>
      <c r="E66" s="18">
        <v>1.1000000000000001</v>
      </c>
      <c r="F66" s="18">
        <v>1</v>
      </c>
      <c r="G66" s="18">
        <v>0.92</v>
      </c>
      <c r="H66" s="18">
        <v>0.86</v>
      </c>
      <c r="I66" s="18">
        <v>0.81</v>
      </c>
      <c r="K66" s="28"/>
      <c r="L66" s="28"/>
      <c r="M66" s="28"/>
    </row>
    <row r="67" spans="1:13" s="1" customFormat="1" ht="13.8" x14ac:dyDescent="0.3">
      <c r="A67" s="4">
        <v>630</v>
      </c>
      <c r="B67" s="18">
        <v>1</v>
      </c>
      <c r="C67" s="18">
        <v>1.1599999999999999</v>
      </c>
      <c r="D67" s="18">
        <v>1.1299999999999999</v>
      </c>
      <c r="E67" s="18">
        <v>1.1000000000000001</v>
      </c>
      <c r="F67" s="18">
        <v>1</v>
      </c>
      <c r="G67" s="18">
        <v>0.92</v>
      </c>
      <c r="H67" s="18">
        <v>0.86</v>
      </c>
      <c r="I67" s="18">
        <v>0.81</v>
      </c>
      <c r="K67" s="28"/>
      <c r="L67" s="28"/>
      <c r="M67" s="28"/>
    </row>
    <row r="68" spans="1:13" s="1" customFormat="1" ht="13.8" x14ac:dyDescent="0.3"/>
    <row r="69" spans="1:13" s="1" customFormat="1" ht="13.8" x14ac:dyDescent="0.3"/>
    <row r="70" spans="1:13" s="1" customFormat="1" ht="13.8" x14ac:dyDescent="0.25">
      <c r="A70" s="101" t="s">
        <v>175</v>
      </c>
      <c r="B70" s="102"/>
      <c r="C70" s="102"/>
      <c r="D70" s="102"/>
      <c r="E70" s="102"/>
      <c r="F70" s="102"/>
      <c r="G70" s="103"/>
    </row>
    <row r="71" spans="1:13" s="1" customFormat="1" ht="13.8" x14ac:dyDescent="0.25">
      <c r="A71" s="100" t="s">
        <v>14</v>
      </c>
      <c r="B71" s="101" t="s">
        <v>41</v>
      </c>
      <c r="C71" s="102"/>
      <c r="D71" s="102"/>
      <c r="E71" s="102"/>
      <c r="F71" s="102"/>
      <c r="G71" s="103"/>
    </row>
    <row r="72" spans="1:13" s="1" customFormat="1" ht="13.8" x14ac:dyDescent="0.3">
      <c r="A72" s="85"/>
      <c r="B72" s="33">
        <f>B7</f>
        <v>50</v>
      </c>
      <c r="C72" s="33">
        <f t="shared" ref="C72:G72" si="6">C7</f>
        <v>95</v>
      </c>
      <c r="D72" s="33">
        <f t="shared" si="6"/>
        <v>150</v>
      </c>
      <c r="E72" s="33">
        <f t="shared" si="6"/>
        <v>240</v>
      </c>
      <c r="F72" s="33">
        <f t="shared" si="6"/>
        <v>400</v>
      </c>
      <c r="G72" s="33">
        <f t="shared" si="6"/>
        <v>630</v>
      </c>
    </row>
    <row r="73" spans="1:13" s="1" customFormat="1" ht="13.8" x14ac:dyDescent="0.3">
      <c r="A73" s="29" t="s">
        <v>200</v>
      </c>
      <c r="B73" s="18">
        <v>1</v>
      </c>
      <c r="C73" s="18">
        <v>1</v>
      </c>
      <c r="D73" s="18">
        <v>1</v>
      </c>
      <c r="E73" s="18">
        <v>1</v>
      </c>
      <c r="F73" s="18">
        <v>1</v>
      </c>
      <c r="G73" s="18">
        <v>1</v>
      </c>
    </row>
    <row r="74" spans="1:13" s="1" customFormat="1" ht="13.8" x14ac:dyDescent="0.3">
      <c r="A74" s="29">
        <v>0.5</v>
      </c>
      <c r="B74" s="18">
        <v>1.06</v>
      </c>
      <c r="C74" s="18">
        <v>1.06</v>
      </c>
      <c r="D74" s="18">
        <v>1.06</v>
      </c>
      <c r="E74" s="18">
        <v>1.08</v>
      </c>
      <c r="F74" s="18">
        <v>1.08</v>
      </c>
      <c r="G74" s="18">
        <v>1.08</v>
      </c>
    </row>
    <row r="75" spans="1:13" s="1" customFormat="1" ht="13.8" x14ac:dyDescent="0.3">
      <c r="A75" s="29">
        <v>0.6</v>
      </c>
      <c r="B75" s="18">
        <v>1.04</v>
      </c>
      <c r="C75" s="18">
        <v>1.04</v>
      </c>
      <c r="D75" s="18">
        <v>1.04</v>
      </c>
      <c r="E75" s="18">
        <v>1.06</v>
      </c>
      <c r="F75" s="18">
        <v>1.06</v>
      </c>
      <c r="G75" s="18">
        <v>1.06</v>
      </c>
    </row>
    <row r="76" spans="1:13" s="1" customFormat="1" ht="13.8" x14ac:dyDescent="0.3">
      <c r="A76" s="29">
        <v>0.8</v>
      </c>
      <c r="B76" s="18">
        <v>1.02</v>
      </c>
      <c r="C76" s="18">
        <v>1.02</v>
      </c>
      <c r="D76" s="18">
        <v>1.02</v>
      </c>
      <c r="E76" s="18">
        <v>1.03</v>
      </c>
      <c r="F76" s="18">
        <v>1.03</v>
      </c>
      <c r="G76" s="18">
        <v>1.03</v>
      </c>
    </row>
    <row r="77" spans="1:13" s="1" customFormat="1" ht="13.8" x14ac:dyDescent="0.3">
      <c r="A77" s="29">
        <v>1</v>
      </c>
      <c r="B77" s="18">
        <v>1</v>
      </c>
      <c r="C77" s="18">
        <v>1</v>
      </c>
      <c r="D77" s="18">
        <v>1</v>
      </c>
      <c r="E77" s="18">
        <v>1</v>
      </c>
      <c r="F77" s="18">
        <v>1</v>
      </c>
      <c r="G77" s="18">
        <v>1</v>
      </c>
    </row>
    <row r="78" spans="1:13" s="1" customFormat="1" ht="13.8" x14ac:dyDescent="0.3">
      <c r="A78" s="29">
        <v>1.25</v>
      </c>
      <c r="B78" s="18">
        <v>0.98</v>
      </c>
      <c r="C78" s="18">
        <v>0.98</v>
      </c>
      <c r="D78" s="18">
        <v>0.98</v>
      </c>
      <c r="E78" s="18">
        <v>0.98</v>
      </c>
      <c r="F78" s="18">
        <v>0.98</v>
      </c>
      <c r="G78" s="18">
        <v>0.98</v>
      </c>
    </row>
    <row r="79" spans="1:13" s="1" customFormat="1" ht="13.8" x14ac:dyDescent="0.3">
      <c r="A79" s="29">
        <v>1.5</v>
      </c>
      <c r="B79" s="18">
        <v>0.97</v>
      </c>
      <c r="C79" s="18">
        <v>0.97</v>
      </c>
      <c r="D79" s="18">
        <v>0.97</v>
      </c>
      <c r="E79" s="18">
        <v>0.96</v>
      </c>
      <c r="F79" s="18">
        <v>0.96</v>
      </c>
      <c r="G79" s="18">
        <v>0.96</v>
      </c>
    </row>
    <row r="80" spans="1:13" s="1" customFormat="1" ht="13.8" x14ac:dyDescent="0.3">
      <c r="A80" s="29">
        <v>1.75</v>
      </c>
      <c r="B80" s="18">
        <v>0.96</v>
      </c>
      <c r="C80" s="18">
        <v>0.96</v>
      </c>
      <c r="D80" s="18">
        <v>0.96</v>
      </c>
      <c r="E80" s="18">
        <v>0.95</v>
      </c>
      <c r="F80" s="18">
        <v>0.95</v>
      </c>
      <c r="G80" s="18">
        <v>0.95</v>
      </c>
    </row>
    <row r="81" spans="1:14" s="1" customFormat="1" ht="13.8" x14ac:dyDescent="0.3">
      <c r="A81" s="29">
        <v>2</v>
      </c>
      <c r="B81" s="18">
        <v>0.95</v>
      </c>
      <c r="C81" s="18">
        <v>0.95</v>
      </c>
      <c r="D81" s="18">
        <v>0.95</v>
      </c>
      <c r="E81" s="18">
        <v>0.94</v>
      </c>
      <c r="F81" s="18">
        <v>0.94</v>
      </c>
      <c r="G81" s="18">
        <v>0.94</v>
      </c>
    </row>
    <row r="82" spans="1:14" s="1" customFormat="1" ht="13.8" x14ac:dyDescent="0.3"/>
    <row r="83" spans="1:14" s="1" customFormat="1" ht="13.8" x14ac:dyDescent="0.3"/>
    <row r="84" spans="1:14" s="1" customFormat="1" ht="13.8" x14ac:dyDescent="0.3">
      <c r="A84" s="84" t="s">
        <v>138</v>
      </c>
      <c r="B84" s="84"/>
    </row>
    <row r="85" spans="1:14" s="1" customFormat="1" ht="13.8" x14ac:dyDescent="0.3">
      <c r="A85" s="3" t="s">
        <v>34</v>
      </c>
      <c r="B85" s="3" t="s">
        <v>68</v>
      </c>
    </row>
    <row r="86" spans="1:14" s="1" customFormat="1" ht="13.8" x14ac:dyDescent="0.3">
      <c r="A86" s="10" t="s">
        <v>200</v>
      </c>
      <c r="B86" s="15">
        <v>1</v>
      </c>
    </row>
    <row r="87" spans="1:14" s="1" customFormat="1" ht="13.8" x14ac:dyDescent="0.3">
      <c r="A87" s="10" t="s">
        <v>199</v>
      </c>
      <c r="B87" s="15">
        <v>0.9</v>
      </c>
    </row>
    <row r="88" spans="1:14" s="1" customFormat="1" ht="13.8" x14ac:dyDescent="0.3"/>
    <row r="89" spans="1:14" s="1" customFormat="1" ht="13.8" x14ac:dyDescent="0.3"/>
    <row r="90" spans="1:14" s="1" customFormat="1" ht="13.8" x14ac:dyDescent="0.3">
      <c r="A90" s="90" t="s">
        <v>118</v>
      </c>
      <c r="B90" s="91"/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2"/>
    </row>
    <row r="91" spans="1:14" s="1" customFormat="1" ht="14.4" customHeight="1" x14ac:dyDescent="0.3">
      <c r="A91" s="100" t="s">
        <v>71</v>
      </c>
      <c r="B91" s="90" t="s">
        <v>72</v>
      </c>
      <c r="C91" s="91"/>
      <c r="D91" s="91"/>
      <c r="E91" s="91"/>
      <c r="F91" s="91"/>
      <c r="G91" s="91"/>
      <c r="H91" s="91"/>
      <c r="I91" s="91"/>
      <c r="J91" s="91"/>
      <c r="K91" s="91"/>
      <c r="L91" s="91"/>
      <c r="M91" s="92"/>
      <c r="N91" s="22"/>
    </row>
    <row r="92" spans="1:14" s="1" customFormat="1" ht="13.8" x14ac:dyDescent="0.3">
      <c r="A92" s="85"/>
      <c r="B92" s="20">
        <v>0.1</v>
      </c>
      <c r="C92" s="20">
        <v>0.2</v>
      </c>
      <c r="D92" s="20">
        <v>0.3</v>
      </c>
      <c r="E92" s="20">
        <v>0.4</v>
      </c>
      <c r="F92" s="20">
        <v>0.5</v>
      </c>
      <c r="G92" s="20">
        <v>0.6</v>
      </c>
      <c r="H92" s="20">
        <v>1</v>
      </c>
      <c r="I92" s="20">
        <v>1.5</v>
      </c>
      <c r="J92" s="20">
        <v>2</v>
      </c>
      <c r="K92" s="20">
        <v>2.5</v>
      </c>
      <c r="L92" s="20">
        <v>3</v>
      </c>
      <c r="M92" s="21">
        <f>MAX(L92,'LÍNEA 1'!D18)</f>
        <v>3</v>
      </c>
    </row>
    <row r="93" spans="1:14" s="1" customFormat="1" ht="13.8" x14ac:dyDescent="0.3">
      <c r="A93" s="10" t="s">
        <v>108</v>
      </c>
      <c r="B93" s="18">
        <v>6.5</v>
      </c>
      <c r="C93" s="19">
        <v>4.5999999999999996</v>
      </c>
      <c r="D93" s="18">
        <v>3.8</v>
      </c>
      <c r="E93" s="18">
        <v>2.9</v>
      </c>
      <c r="F93" s="18">
        <v>2.9</v>
      </c>
      <c r="G93" s="18">
        <v>2.7</v>
      </c>
      <c r="H93" s="18">
        <v>2.1</v>
      </c>
      <c r="I93" s="18">
        <v>1.7</v>
      </c>
      <c r="J93" s="18">
        <v>1.5</v>
      </c>
      <c r="K93" s="18">
        <v>1.4</v>
      </c>
      <c r="L93" s="18">
        <v>1.3</v>
      </c>
      <c r="M93" s="21">
        <f>ROUND(L93*SQRT(L$92)/SQRT(M$92),2)</f>
        <v>1.3</v>
      </c>
    </row>
    <row r="94" spans="1:14" s="1" customFormat="1" ht="13.8" x14ac:dyDescent="0.3">
      <c r="A94" s="10" t="s">
        <v>109</v>
      </c>
      <c r="B94" s="2">
        <v>8.4600000000000009</v>
      </c>
      <c r="C94" s="2">
        <v>6.85</v>
      </c>
      <c r="D94" s="2">
        <v>4.8499999999999996</v>
      </c>
      <c r="E94" s="2">
        <v>4.49</v>
      </c>
      <c r="F94" s="2">
        <v>4.49</v>
      </c>
      <c r="G94" s="2">
        <v>4.49</v>
      </c>
      <c r="H94" s="2">
        <v>3.32</v>
      </c>
      <c r="I94" s="2">
        <v>2.77</v>
      </c>
      <c r="J94" s="2">
        <v>2.4900000000000002</v>
      </c>
      <c r="K94" s="2">
        <v>2.12</v>
      </c>
      <c r="L94" s="2">
        <v>2.0099999999999998</v>
      </c>
      <c r="M94" s="21">
        <f>ROUND(L94*SQRT(L$92)/SQRT(M$92),2)</f>
        <v>2.0099999999999998</v>
      </c>
    </row>
    <row r="95" spans="1:14" s="1" customFormat="1" ht="13.8" x14ac:dyDescent="0.3">
      <c r="A95" s="10" t="s">
        <v>110</v>
      </c>
      <c r="B95" s="2">
        <v>6.08</v>
      </c>
      <c r="C95" s="2">
        <v>4.38</v>
      </c>
      <c r="D95" s="2">
        <v>3.58</v>
      </c>
      <c r="E95" s="2">
        <v>2.87</v>
      </c>
      <c r="F95" s="2">
        <v>2.87</v>
      </c>
      <c r="G95" s="2">
        <v>2.87</v>
      </c>
      <c r="H95" s="2">
        <v>2.12</v>
      </c>
      <c r="I95" s="2">
        <v>1.72</v>
      </c>
      <c r="J95" s="2">
        <v>1.59</v>
      </c>
      <c r="K95" s="2">
        <v>1.41</v>
      </c>
      <c r="L95" s="2">
        <v>1.32</v>
      </c>
      <c r="M95" s="21">
        <f>ROUND(L95*SQRT(L$92)/SQRT(M$92),2)</f>
        <v>1.32</v>
      </c>
    </row>
    <row r="96" spans="1:14" s="1" customFormat="1" ht="13.8" x14ac:dyDescent="0.3">
      <c r="A96" s="10" t="s">
        <v>111</v>
      </c>
      <c r="B96" s="2">
        <v>8.4600000000000009</v>
      </c>
      <c r="C96" s="2">
        <v>6.85</v>
      </c>
      <c r="D96" s="2">
        <v>4.8499999999999996</v>
      </c>
      <c r="E96" s="2">
        <v>4.49</v>
      </c>
      <c r="F96" s="2">
        <v>4.49</v>
      </c>
      <c r="G96" s="2">
        <v>4.49</v>
      </c>
      <c r="H96" s="2">
        <v>3.32</v>
      </c>
      <c r="I96" s="2">
        <v>2.77</v>
      </c>
      <c r="J96" s="2">
        <v>2.4900000000000002</v>
      </c>
      <c r="K96" s="2">
        <v>2.12</v>
      </c>
      <c r="L96" s="2">
        <v>2.0099999999999998</v>
      </c>
      <c r="M96" s="21">
        <f>ROUND(L96*SQRT(L$92)/SQRT(M$92),2)</f>
        <v>2.0099999999999998</v>
      </c>
    </row>
    <row r="97" spans="1:13" s="1" customFormat="1" ht="13.8" x14ac:dyDescent="0.3">
      <c r="A97" s="10" t="s">
        <v>169</v>
      </c>
      <c r="B97" s="19">
        <v>4.9000000000000004</v>
      </c>
      <c r="C97" s="19">
        <v>4.9000000000000004</v>
      </c>
      <c r="D97" s="18">
        <v>4.12</v>
      </c>
      <c r="E97" s="18">
        <v>3.35</v>
      </c>
      <c r="F97" s="18">
        <v>3.35</v>
      </c>
      <c r="G97" s="18">
        <v>2.56</v>
      </c>
      <c r="H97" s="18">
        <v>2.56</v>
      </c>
      <c r="I97" s="18">
        <v>2.21</v>
      </c>
      <c r="J97" s="18">
        <v>2</v>
      </c>
      <c r="K97" s="18">
        <v>1.84</v>
      </c>
      <c r="L97" s="18">
        <v>1.74</v>
      </c>
      <c r="M97" s="21">
        <f>ROUND(L97*SQRT(L$92)/SQRT(M$92),2)</f>
        <v>1.74</v>
      </c>
    </row>
    <row r="98" spans="1:13" s="1" customFormat="1" ht="13.8" x14ac:dyDescent="0.3"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</row>
    <row r="99" spans="1:13" s="1" customFormat="1" ht="13.8" x14ac:dyDescent="0.3"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</row>
    <row r="100" spans="1:13" s="1" customFormat="1" ht="13.8" x14ac:dyDescent="0.3">
      <c r="A100" s="3" t="s">
        <v>258</v>
      </c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</row>
    <row r="101" spans="1:13" s="1" customFormat="1" ht="13.8" x14ac:dyDescent="0.3">
      <c r="A101" s="18">
        <v>100</v>
      </c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</row>
    <row r="102" spans="1:13" s="1" customFormat="1" ht="13.8" x14ac:dyDescent="0.3">
      <c r="A102" s="18">
        <v>80</v>
      </c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</row>
    <row r="103" spans="1:13" s="1" customFormat="1" ht="13.8" x14ac:dyDescent="0.3">
      <c r="A103" s="18">
        <v>63</v>
      </c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</row>
    <row r="104" spans="1:13" s="1" customFormat="1" ht="13.8" x14ac:dyDescent="0.3">
      <c r="A104" s="18">
        <v>50</v>
      </c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</row>
    <row r="105" spans="1:13" s="1" customFormat="1" ht="13.8" x14ac:dyDescent="0.3">
      <c r="A105" s="18">
        <v>40</v>
      </c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</row>
    <row r="106" spans="1:13" s="1" customFormat="1" ht="13.8" x14ac:dyDescent="0.3">
      <c r="A106" s="18">
        <v>32</v>
      </c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</row>
    <row r="107" spans="1:13" s="1" customFormat="1" ht="13.8" x14ac:dyDescent="0.3">
      <c r="A107" s="18">
        <v>25</v>
      </c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</row>
    <row r="108" spans="1:13" s="1" customFormat="1" ht="13.8" x14ac:dyDescent="0.3">
      <c r="A108" s="18">
        <v>20</v>
      </c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</row>
    <row r="109" spans="1:13" s="1" customFormat="1" ht="13.8" x14ac:dyDescent="0.3">
      <c r="A109" s="18">
        <v>16</v>
      </c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</row>
    <row r="110" spans="1:13" s="1" customFormat="1" ht="13.8" x14ac:dyDescent="0.3">
      <c r="A110" s="18">
        <v>10</v>
      </c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</row>
    <row r="111" spans="1:13" s="1" customFormat="1" ht="13.8" x14ac:dyDescent="0.3">
      <c r="A111" s="18">
        <v>6.6</v>
      </c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</row>
    <row r="112" spans="1:13" s="1" customFormat="1" ht="13.8" x14ac:dyDescent="0.3">
      <c r="A112" s="18">
        <v>5</v>
      </c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</row>
    <row r="113" spans="1:12" s="1" customFormat="1" ht="13.8" x14ac:dyDescent="0.3"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</row>
    <row r="114" spans="1:12" s="1" customFormat="1" ht="13.8" x14ac:dyDescent="0.3"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</row>
    <row r="115" spans="1:12" s="1" customFormat="1" ht="13.8" x14ac:dyDescent="0.3">
      <c r="A115" s="84" t="s">
        <v>219</v>
      </c>
      <c r="B115" s="84"/>
      <c r="C115" s="84"/>
      <c r="D115" s="84"/>
      <c r="E115" s="84"/>
      <c r="F115" s="84"/>
      <c r="G115" s="84"/>
      <c r="H115" s="27"/>
      <c r="I115" s="27"/>
      <c r="J115" s="27"/>
      <c r="K115" s="27"/>
      <c r="L115" s="27"/>
    </row>
    <row r="116" spans="1:12" s="1" customFormat="1" ht="13.8" x14ac:dyDescent="0.3">
      <c r="A116" s="84" t="s">
        <v>53</v>
      </c>
      <c r="B116" s="84" t="s">
        <v>41</v>
      </c>
      <c r="C116" s="84"/>
      <c r="D116" s="84"/>
      <c r="E116" s="84"/>
      <c r="F116" s="84"/>
      <c r="G116" s="84"/>
      <c r="H116" s="27"/>
      <c r="I116" s="27"/>
      <c r="J116" s="27"/>
      <c r="K116" s="27"/>
      <c r="L116" s="27"/>
    </row>
    <row r="117" spans="1:12" s="1" customFormat="1" ht="13.8" x14ac:dyDescent="0.3">
      <c r="A117" s="84"/>
      <c r="B117" s="33">
        <f t="shared" ref="B117:G117" si="7">B7</f>
        <v>50</v>
      </c>
      <c r="C117" s="33">
        <f t="shared" si="7"/>
        <v>95</v>
      </c>
      <c r="D117" s="33">
        <f t="shared" si="7"/>
        <v>150</v>
      </c>
      <c r="E117" s="33">
        <f t="shared" si="7"/>
        <v>240</v>
      </c>
      <c r="F117" s="33">
        <f t="shared" si="7"/>
        <v>400</v>
      </c>
      <c r="G117" s="33">
        <f t="shared" si="7"/>
        <v>630</v>
      </c>
      <c r="H117" s="54"/>
    </row>
    <row r="118" spans="1:12" s="1" customFormat="1" ht="13.8" x14ac:dyDescent="0.3">
      <c r="A118" s="4" t="str">
        <f t="array" ref="A118:A127">TRANSPOSE(B14:K14)</f>
        <v>1.8/3</v>
      </c>
      <c r="B118" s="14">
        <v>25</v>
      </c>
      <c r="C118" s="14">
        <v>28</v>
      </c>
      <c r="D118" s="14">
        <v>31</v>
      </c>
      <c r="E118" s="14">
        <v>36</v>
      </c>
      <c r="F118" s="14">
        <v>41</v>
      </c>
      <c r="G118" s="14">
        <v>50</v>
      </c>
    </row>
    <row r="119" spans="1:12" s="1" customFormat="1" ht="13.8" x14ac:dyDescent="0.3">
      <c r="A119" s="4" t="str">
        <v>3.6/6</v>
      </c>
      <c r="B119" s="14">
        <v>25</v>
      </c>
      <c r="C119" s="14">
        <v>28</v>
      </c>
      <c r="D119" s="14">
        <v>31</v>
      </c>
      <c r="E119" s="14">
        <v>36</v>
      </c>
      <c r="F119" s="14">
        <v>41</v>
      </c>
      <c r="G119" s="14">
        <v>50</v>
      </c>
    </row>
    <row r="120" spans="1:12" s="1" customFormat="1" ht="13.8" x14ac:dyDescent="0.3">
      <c r="A120" s="4" t="str">
        <v>6/10</v>
      </c>
      <c r="B120" s="14">
        <v>25</v>
      </c>
      <c r="C120" s="14">
        <v>28</v>
      </c>
      <c r="D120" s="14">
        <v>31</v>
      </c>
      <c r="E120" s="14">
        <v>36</v>
      </c>
      <c r="F120" s="14">
        <v>41</v>
      </c>
      <c r="G120" s="14">
        <v>50</v>
      </c>
    </row>
    <row r="121" spans="1:12" s="1" customFormat="1" ht="13.8" x14ac:dyDescent="0.3">
      <c r="A121" s="4" t="str">
        <v>8.7/15</v>
      </c>
      <c r="B121" s="14">
        <v>27</v>
      </c>
      <c r="C121" s="14">
        <v>30</v>
      </c>
      <c r="D121" s="14">
        <v>33</v>
      </c>
      <c r="E121" s="14">
        <v>38</v>
      </c>
      <c r="F121" s="14">
        <v>43</v>
      </c>
      <c r="G121" s="14">
        <v>52</v>
      </c>
    </row>
    <row r="122" spans="1:12" s="1" customFormat="1" ht="13.8" x14ac:dyDescent="0.3">
      <c r="A122" s="4" t="str">
        <v>8.7/15</v>
      </c>
      <c r="B122" s="14">
        <v>27</v>
      </c>
      <c r="C122" s="14">
        <v>30</v>
      </c>
      <c r="D122" s="14">
        <v>33</v>
      </c>
      <c r="E122" s="14">
        <v>38</v>
      </c>
      <c r="F122" s="14">
        <v>43</v>
      </c>
      <c r="G122" s="14">
        <v>52</v>
      </c>
    </row>
    <row r="123" spans="1:12" s="1" customFormat="1" ht="13.8" x14ac:dyDescent="0.3">
      <c r="A123" s="4" t="str">
        <v>8.7/15</v>
      </c>
      <c r="B123" s="14">
        <v>27</v>
      </c>
      <c r="C123" s="14">
        <v>30</v>
      </c>
      <c r="D123" s="14">
        <v>33</v>
      </c>
      <c r="E123" s="14">
        <v>38</v>
      </c>
      <c r="F123" s="14">
        <v>43</v>
      </c>
      <c r="G123" s="14">
        <v>52</v>
      </c>
    </row>
    <row r="124" spans="1:12" s="1" customFormat="1" ht="13.8" x14ac:dyDescent="0.3">
      <c r="A124" s="4" t="str">
        <v>12/20</v>
      </c>
      <c r="B124" s="14">
        <v>29</v>
      </c>
      <c r="C124" s="14">
        <v>33</v>
      </c>
      <c r="D124" s="14">
        <v>36</v>
      </c>
      <c r="E124" s="14">
        <v>40</v>
      </c>
      <c r="F124" s="14">
        <v>45</v>
      </c>
      <c r="G124" s="14">
        <v>54</v>
      </c>
    </row>
    <row r="125" spans="1:12" s="1" customFormat="1" ht="13.8" x14ac:dyDescent="0.3">
      <c r="A125" s="4" t="str">
        <v>15/25</v>
      </c>
      <c r="B125" s="14">
        <v>35</v>
      </c>
      <c r="C125" s="14">
        <v>38</v>
      </c>
      <c r="D125" s="14">
        <v>41</v>
      </c>
      <c r="E125" s="14">
        <v>45</v>
      </c>
      <c r="F125" s="14">
        <v>50</v>
      </c>
      <c r="G125" s="14">
        <v>59</v>
      </c>
    </row>
    <row r="126" spans="1:12" s="1" customFormat="1" ht="13.8" x14ac:dyDescent="0.3">
      <c r="A126" s="4" t="str">
        <v>18/30</v>
      </c>
      <c r="B126" s="14">
        <v>35</v>
      </c>
      <c r="C126" s="14">
        <v>38</v>
      </c>
      <c r="D126" s="14">
        <v>41</v>
      </c>
      <c r="E126" s="14">
        <v>45</v>
      </c>
      <c r="F126" s="14">
        <v>50</v>
      </c>
      <c r="G126" s="14">
        <v>59</v>
      </c>
    </row>
    <row r="127" spans="1:12" s="1" customFormat="1" ht="13.8" x14ac:dyDescent="0.3">
      <c r="A127" s="4" t="str">
        <v>26/45</v>
      </c>
      <c r="B127" s="14">
        <v>37</v>
      </c>
      <c r="C127" s="14">
        <v>41</v>
      </c>
      <c r="D127" s="14">
        <v>46</v>
      </c>
      <c r="E127" s="14">
        <v>51</v>
      </c>
      <c r="F127" s="14">
        <v>56</v>
      </c>
      <c r="G127" s="14">
        <v>63</v>
      </c>
    </row>
    <row r="128" spans="1:12" s="1" customFormat="1" ht="13.8" x14ac:dyDescent="0.3"/>
    <row r="129" spans="1:7" s="1" customFormat="1" ht="13.8" x14ac:dyDescent="0.3">
      <c r="B129" s="27"/>
      <c r="C129" s="27"/>
      <c r="D129" s="27"/>
      <c r="E129" s="27"/>
      <c r="F129" s="27"/>
      <c r="G129" s="27"/>
    </row>
    <row r="130" spans="1:7" s="1" customFormat="1" ht="13.8" x14ac:dyDescent="0.3">
      <c r="A130" s="84" t="s">
        <v>231</v>
      </c>
      <c r="B130" s="84"/>
      <c r="C130" s="84"/>
      <c r="D130" s="84"/>
      <c r="E130" s="22"/>
      <c r="F130" s="27"/>
      <c r="G130" s="27"/>
    </row>
    <row r="131" spans="1:7" s="1" customFormat="1" ht="14.4" customHeight="1" x14ac:dyDescent="0.3">
      <c r="A131" s="108" t="s">
        <v>228</v>
      </c>
      <c r="B131" s="109"/>
      <c r="C131" s="107" t="s">
        <v>229</v>
      </c>
      <c r="D131" s="107"/>
      <c r="E131" s="27"/>
      <c r="F131" s="27"/>
      <c r="G131" s="27"/>
    </row>
    <row r="132" spans="1:7" s="1" customFormat="1" ht="13.8" x14ac:dyDescent="0.3">
      <c r="A132" s="3" t="s">
        <v>218</v>
      </c>
      <c r="B132" s="20" t="s">
        <v>230</v>
      </c>
      <c r="C132" s="20" t="s">
        <v>209</v>
      </c>
      <c r="D132" s="20" t="s">
        <v>210</v>
      </c>
      <c r="E132" s="27"/>
      <c r="F132" s="27"/>
      <c r="G132" s="27"/>
    </row>
    <row r="133" spans="1:7" s="1" customFormat="1" ht="13.8" x14ac:dyDescent="0.3">
      <c r="A133" s="14">
        <v>265</v>
      </c>
      <c r="B133" s="14">
        <v>315</v>
      </c>
      <c r="C133" s="14">
        <v>300</v>
      </c>
      <c r="D133" s="14">
        <v>100</v>
      </c>
      <c r="E133" s="27"/>
      <c r="F133" s="27"/>
    </row>
    <row r="134" spans="1:7" s="1" customFormat="1" ht="13.8" x14ac:dyDescent="0.3">
      <c r="A134" s="14">
        <v>169</v>
      </c>
      <c r="B134" s="14">
        <v>200</v>
      </c>
      <c r="C134" s="14">
        <v>300</v>
      </c>
      <c r="D134" s="14">
        <v>60</v>
      </c>
      <c r="E134" s="27"/>
      <c r="F134" s="27"/>
    </row>
    <row r="135" spans="1:7" s="1" customFormat="1" ht="13.8" x14ac:dyDescent="0.3">
      <c r="A135" s="14">
        <v>135</v>
      </c>
      <c r="B135" s="14">
        <v>160</v>
      </c>
      <c r="C135" s="14">
        <v>200</v>
      </c>
      <c r="D135" s="14">
        <v>60</v>
      </c>
      <c r="E135" s="27"/>
      <c r="F135" s="27"/>
    </row>
    <row r="136" spans="1:7" s="1" customFormat="1" ht="13.8" x14ac:dyDescent="0.3">
      <c r="A136" s="14">
        <v>102</v>
      </c>
      <c r="B136" s="14">
        <v>125</v>
      </c>
      <c r="C136" s="14">
        <v>150</v>
      </c>
      <c r="D136" s="14">
        <v>60</v>
      </c>
      <c r="E136" s="27"/>
      <c r="F136" s="27"/>
    </row>
    <row r="137" spans="1:7" s="1" customFormat="1" ht="13.8" x14ac:dyDescent="0.3">
      <c r="A137" s="14">
        <v>90</v>
      </c>
      <c r="B137" s="14">
        <v>110</v>
      </c>
      <c r="C137" s="14">
        <v>100</v>
      </c>
      <c r="D137" s="14">
        <v>60</v>
      </c>
      <c r="E137" s="27"/>
      <c r="F137" s="27"/>
      <c r="G137" s="27"/>
    </row>
    <row r="138" spans="1:7" s="1" customFormat="1" ht="13.8" x14ac:dyDescent="0.3">
      <c r="B138" s="27"/>
      <c r="C138" s="27"/>
      <c r="D138" s="27"/>
      <c r="E138" s="27"/>
      <c r="F138" s="27"/>
      <c r="G138" s="27"/>
    </row>
    <row r="139" spans="1:7" s="1" customFormat="1" ht="13.8" x14ac:dyDescent="0.3">
      <c r="B139" s="27"/>
      <c r="C139" s="27"/>
      <c r="D139" s="27"/>
      <c r="E139" s="27"/>
      <c r="F139" s="27"/>
      <c r="G139" s="27"/>
    </row>
    <row r="140" spans="1:7" s="1" customFormat="1" ht="13.8" x14ac:dyDescent="0.3">
      <c r="B140" s="27"/>
      <c r="C140" s="27"/>
      <c r="D140" s="27"/>
      <c r="E140" s="27"/>
      <c r="F140" s="27"/>
      <c r="G140" s="27"/>
    </row>
    <row r="141" spans="1:7" s="1" customFormat="1" ht="13.8" x14ac:dyDescent="0.3"/>
    <row r="142" spans="1:7" s="1" customFormat="1" ht="13.8" x14ac:dyDescent="0.3"/>
    <row r="143" spans="1:7" s="1" customFormat="1" ht="13.8" x14ac:dyDescent="0.3"/>
    <row r="144" spans="1:7" s="1" customFormat="1" ht="13.8" x14ac:dyDescent="0.3"/>
    <row r="145" s="1" customFormat="1" ht="13.8" x14ac:dyDescent="0.3"/>
    <row r="146" s="1" customFormat="1" ht="13.8" x14ac:dyDescent="0.3"/>
    <row r="147" s="1" customFormat="1" ht="13.8" x14ac:dyDescent="0.3"/>
    <row r="148" s="1" customFormat="1" ht="13.8" x14ac:dyDescent="0.3"/>
    <row r="149" s="1" customFormat="1" ht="13.8" x14ac:dyDescent="0.3"/>
    <row r="150" s="1" customFormat="1" ht="13.8" x14ac:dyDescent="0.3"/>
    <row r="151" s="1" customFormat="1" ht="13.8" x14ac:dyDescent="0.3"/>
    <row r="152" s="1" customFormat="1" ht="13.8" x14ac:dyDescent="0.3"/>
    <row r="153" s="1" customFormat="1" ht="13.8" x14ac:dyDescent="0.3"/>
    <row r="154" s="1" customFormat="1" ht="13.8" x14ac:dyDescent="0.3"/>
    <row r="155" s="1" customFormat="1" ht="13.8" x14ac:dyDescent="0.3"/>
    <row r="156" s="1" customFormat="1" ht="13.8" x14ac:dyDescent="0.3"/>
    <row r="157" s="1" customFormat="1" ht="13.8" x14ac:dyDescent="0.3"/>
    <row r="158" s="1" customFormat="1" ht="13.8" x14ac:dyDescent="0.3"/>
    <row r="159" s="1" customFormat="1" ht="13.8" x14ac:dyDescent="0.3"/>
    <row r="160" s="1" customFormat="1" ht="13.8" x14ac:dyDescent="0.3"/>
    <row r="161" s="1" customFormat="1" ht="13.8" x14ac:dyDescent="0.3"/>
    <row r="162" s="1" customFormat="1" ht="13.8" x14ac:dyDescent="0.3"/>
    <row r="163" s="1" customFormat="1" ht="13.8" x14ac:dyDescent="0.3"/>
    <row r="164" s="1" customFormat="1" ht="13.8" x14ac:dyDescent="0.3"/>
    <row r="165" s="1" customFormat="1" ht="13.8" x14ac:dyDescent="0.3"/>
    <row r="166" s="1" customFormat="1" ht="13.8" x14ac:dyDescent="0.3"/>
    <row r="167" s="1" customFormat="1" ht="13.8" x14ac:dyDescent="0.3"/>
    <row r="168" s="1" customFormat="1" ht="13.8" x14ac:dyDescent="0.3"/>
    <row r="169" s="1" customFormat="1" ht="13.8" x14ac:dyDescent="0.3"/>
    <row r="170" s="1" customFormat="1" ht="13.8" x14ac:dyDescent="0.3"/>
    <row r="171" s="1" customFormat="1" ht="13.8" x14ac:dyDescent="0.3"/>
    <row r="172" s="1" customFormat="1" ht="13.8" x14ac:dyDescent="0.3"/>
    <row r="173" s="1" customFormat="1" ht="13.8" x14ac:dyDescent="0.3"/>
    <row r="174" s="1" customFormat="1" ht="13.8" x14ac:dyDescent="0.3"/>
    <row r="175" s="1" customFormat="1" ht="13.8" x14ac:dyDescent="0.3"/>
    <row r="176" s="1" customFormat="1" ht="13.8" x14ac:dyDescent="0.3"/>
    <row r="177" s="1" customFormat="1" ht="13.8" x14ac:dyDescent="0.3"/>
    <row r="178" s="1" customFormat="1" ht="13.8" x14ac:dyDescent="0.3"/>
    <row r="179" s="1" customFormat="1" ht="13.8" x14ac:dyDescent="0.3"/>
    <row r="180" s="1" customFormat="1" ht="13.8" x14ac:dyDescent="0.3"/>
    <row r="181" s="1" customFormat="1" ht="13.8" x14ac:dyDescent="0.3"/>
    <row r="182" s="1" customFormat="1" ht="13.8" x14ac:dyDescent="0.3"/>
    <row r="183" s="1" customFormat="1" ht="13.8" x14ac:dyDescent="0.3"/>
    <row r="184" s="1" customFormat="1" ht="13.8" x14ac:dyDescent="0.3"/>
    <row r="185" s="1" customFormat="1" ht="13.8" x14ac:dyDescent="0.3"/>
    <row r="186" s="1" customFormat="1" ht="13.8" x14ac:dyDescent="0.3"/>
    <row r="187" s="1" customFormat="1" ht="13.8" x14ac:dyDescent="0.3"/>
    <row r="188" s="1" customFormat="1" ht="13.8" x14ac:dyDescent="0.3"/>
    <row r="189" s="1" customFormat="1" ht="13.8" x14ac:dyDescent="0.3"/>
    <row r="190" s="1" customFormat="1" ht="13.8" x14ac:dyDescent="0.3"/>
    <row r="191" s="1" customFormat="1" ht="13.8" x14ac:dyDescent="0.3"/>
    <row r="192" s="1" customFormat="1" ht="13.8" x14ac:dyDescent="0.3"/>
    <row r="193" s="1" customFormat="1" ht="13.8" x14ac:dyDescent="0.3"/>
    <row r="194" s="1" customFormat="1" ht="13.8" x14ac:dyDescent="0.3"/>
    <row r="195" s="1" customFormat="1" ht="13.8" x14ac:dyDescent="0.3"/>
    <row r="196" s="1" customFormat="1" ht="13.8" x14ac:dyDescent="0.3"/>
    <row r="197" s="1" customFormat="1" ht="13.8" x14ac:dyDescent="0.3"/>
    <row r="198" s="1" customFormat="1" ht="13.8" x14ac:dyDescent="0.3"/>
    <row r="199" s="1" customFormat="1" ht="13.8" x14ac:dyDescent="0.3"/>
    <row r="200" s="1" customFormat="1" ht="13.8" x14ac:dyDescent="0.3"/>
    <row r="201" s="1" customFormat="1" ht="13.8" x14ac:dyDescent="0.3"/>
    <row r="202" s="1" customFormat="1" ht="13.8" x14ac:dyDescent="0.3"/>
    <row r="203" s="1" customFormat="1" ht="13.8" x14ac:dyDescent="0.3"/>
    <row r="204" s="1" customFormat="1" ht="13.8" x14ac:dyDescent="0.3"/>
    <row r="205" s="1" customFormat="1" ht="13.8" x14ac:dyDescent="0.3"/>
    <row r="206" s="1" customFormat="1" ht="13.8" x14ac:dyDescent="0.3"/>
    <row r="207" s="1" customFormat="1" ht="13.8" x14ac:dyDescent="0.3"/>
    <row r="208" s="1" customFormat="1" ht="13.8" x14ac:dyDescent="0.3"/>
    <row r="209" s="1" customFormat="1" ht="13.8" x14ac:dyDescent="0.3"/>
    <row r="210" s="1" customFormat="1" ht="13.8" x14ac:dyDescent="0.3"/>
    <row r="211" s="1" customFormat="1" ht="13.8" x14ac:dyDescent="0.3"/>
    <row r="212" s="1" customFormat="1" ht="13.8" x14ac:dyDescent="0.3"/>
    <row r="213" s="1" customFormat="1" ht="13.8" x14ac:dyDescent="0.3"/>
    <row r="214" s="1" customFormat="1" ht="13.8" x14ac:dyDescent="0.3"/>
    <row r="215" s="1" customFormat="1" ht="13.8" x14ac:dyDescent="0.3"/>
    <row r="216" s="1" customFormat="1" ht="13.8" x14ac:dyDescent="0.3"/>
    <row r="217" s="1" customFormat="1" ht="13.8" x14ac:dyDescent="0.3"/>
    <row r="218" s="1" customFormat="1" ht="13.8" x14ac:dyDescent="0.3"/>
    <row r="219" s="1" customFormat="1" ht="13.8" x14ac:dyDescent="0.3"/>
    <row r="220" s="1" customFormat="1" ht="13.8" x14ac:dyDescent="0.3"/>
    <row r="221" s="1" customFormat="1" ht="13.8" x14ac:dyDescent="0.3"/>
    <row r="222" s="1" customFormat="1" ht="13.8" x14ac:dyDescent="0.3"/>
    <row r="223" s="1" customFormat="1" ht="13.8" x14ac:dyDescent="0.3"/>
    <row r="224" s="1" customFormat="1" ht="13.8" x14ac:dyDescent="0.3"/>
    <row r="225" s="1" customFormat="1" ht="13.8" x14ac:dyDescent="0.3"/>
    <row r="226" s="1" customFormat="1" ht="13.8" x14ac:dyDescent="0.3"/>
    <row r="227" s="1" customFormat="1" ht="13.8" x14ac:dyDescent="0.3"/>
    <row r="228" s="1" customFormat="1" ht="13.8" x14ac:dyDescent="0.3"/>
    <row r="229" s="1" customFormat="1" ht="13.8" x14ac:dyDescent="0.3"/>
    <row r="230" s="1" customFormat="1" ht="13.8" x14ac:dyDescent="0.3"/>
    <row r="231" s="1" customFormat="1" ht="13.8" x14ac:dyDescent="0.3"/>
    <row r="232" s="1" customFormat="1" ht="13.8" x14ac:dyDescent="0.3"/>
    <row r="233" s="1" customFormat="1" ht="13.8" x14ac:dyDescent="0.3"/>
    <row r="234" s="1" customFormat="1" ht="13.8" x14ac:dyDescent="0.3"/>
    <row r="235" s="1" customFormat="1" ht="13.8" x14ac:dyDescent="0.3"/>
    <row r="236" s="1" customFormat="1" ht="13.8" x14ac:dyDescent="0.3"/>
    <row r="237" s="1" customFormat="1" ht="13.8" x14ac:dyDescent="0.3"/>
    <row r="238" s="1" customFormat="1" ht="13.8" x14ac:dyDescent="0.3"/>
    <row r="239" s="1" customFormat="1" ht="13.8" x14ac:dyDescent="0.3"/>
    <row r="240" s="1" customFormat="1" ht="13.8" x14ac:dyDescent="0.3"/>
    <row r="241" s="1" customFormat="1" ht="13.8" x14ac:dyDescent="0.3"/>
    <row r="242" s="1" customFormat="1" ht="13.8" x14ac:dyDescent="0.3"/>
    <row r="243" s="1" customFormat="1" ht="13.8" x14ac:dyDescent="0.3"/>
    <row r="244" s="1" customFormat="1" ht="13.8" x14ac:dyDescent="0.3"/>
    <row r="245" s="1" customFormat="1" ht="13.8" x14ac:dyDescent="0.3"/>
    <row r="246" s="1" customFormat="1" ht="13.8" x14ac:dyDescent="0.3"/>
    <row r="247" s="1" customFormat="1" ht="13.8" x14ac:dyDescent="0.3"/>
    <row r="248" s="1" customFormat="1" ht="13.8" x14ac:dyDescent="0.3"/>
    <row r="249" s="1" customFormat="1" ht="13.8" x14ac:dyDescent="0.3"/>
    <row r="250" s="1" customFormat="1" ht="13.8" x14ac:dyDescent="0.3"/>
    <row r="251" s="1" customFormat="1" ht="13.8" x14ac:dyDescent="0.3"/>
    <row r="252" s="1" customFormat="1" ht="13.8" x14ac:dyDescent="0.3"/>
    <row r="253" s="1" customFormat="1" ht="13.8" x14ac:dyDescent="0.3"/>
    <row r="254" s="1" customFormat="1" ht="13.8" x14ac:dyDescent="0.3"/>
    <row r="255" s="1" customFormat="1" ht="13.8" x14ac:dyDescent="0.3"/>
    <row r="256" s="1" customFormat="1" ht="13.8" x14ac:dyDescent="0.3"/>
    <row r="257" s="1" customFormat="1" ht="13.8" x14ac:dyDescent="0.3"/>
    <row r="258" s="1" customFormat="1" ht="13.8" x14ac:dyDescent="0.3"/>
    <row r="259" s="1" customFormat="1" ht="13.8" x14ac:dyDescent="0.3"/>
    <row r="260" s="1" customFormat="1" ht="13.8" x14ac:dyDescent="0.3"/>
    <row r="261" s="1" customFormat="1" ht="13.8" x14ac:dyDescent="0.3"/>
    <row r="262" s="1" customFormat="1" ht="13.8" x14ac:dyDescent="0.3"/>
    <row r="263" s="1" customFormat="1" ht="13.8" x14ac:dyDescent="0.3"/>
    <row r="264" s="1" customFormat="1" ht="13.8" x14ac:dyDescent="0.3"/>
    <row r="265" s="1" customFormat="1" ht="13.8" x14ac:dyDescent="0.3"/>
    <row r="266" s="1" customFormat="1" ht="13.8" x14ac:dyDescent="0.3"/>
    <row r="267" s="1" customFormat="1" ht="13.8" x14ac:dyDescent="0.3"/>
    <row r="268" s="1" customFormat="1" ht="13.8" x14ac:dyDescent="0.3"/>
    <row r="269" s="1" customFormat="1" ht="13.8" x14ac:dyDescent="0.3"/>
    <row r="270" s="1" customFormat="1" ht="13.8" x14ac:dyDescent="0.3"/>
    <row r="271" s="1" customFormat="1" ht="13.8" x14ac:dyDescent="0.3"/>
    <row r="272" s="1" customFormat="1" ht="13.8" x14ac:dyDescent="0.3"/>
    <row r="273" s="1" customFormat="1" ht="13.8" x14ac:dyDescent="0.3"/>
    <row r="274" s="1" customFormat="1" ht="13.8" x14ac:dyDescent="0.3"/>
    <row r="275" s="1" customFormat="1" ht="13.8" x14ac:dyDescent="0.3"/>
    <row r="276" s="1" customFormat="1" ht="13.8" x14ac:dyDescent="0.3"/>
    <row r="277" s="1" customFormat="1" ht="13.8" x14ac:dyDescent="0.3"/>
    <row r="278" s="1" customFormat="1" ht="13.8" x14ac:dyDescent="0.3"/>
    <row r="279" s="1" customFormat="1" ht="13.8" x14ac:dyDescent="0.3"/>
    <row r="280" s="1" customFormat="1" ht="13.8" x14ac:dyDescent="0.3"/>
    <row r="281" s="1" customFormat="1" ht="13.8" x14ac:dyDescent="0.3"/>
    <row r="282" s="1" customFormat="1" ht="13.8" x14ac:dyDescent="0.3"/>
    <row r="283" s="1" customFormat="1" ht="13.8" x14ac:dyDescent="0.3"/>
    <row r="284" s="1" customFormat="1" ht="13.8" x14ac:dyDescent="0.3"/>
    <row r="285" s="1" customFormat="1" ht="13.8" x14ac:dyDescent="0.3"/>
    <row r="286" s="1" customFormat="1" ht="13.8" x14ac:dyDescent="0.3"/>
    <row r="287" s="1" customFormat="1" ht="13.8" x14ac:dyDescent="0.3"/>
    <row r="288" s="1" customFormat="1" ht="13.8" x14ac:dyDescent="0.3"/>
    <row r="289" s="1" customFormat="1" ht="13.8" x14ac:dyDescent="0.3"/>
    <row r="290" s="1" customFormat="1" ht="13.8" x14ac:dyDescent="0.3"/>
    <row r="291" s="1" customFormat="1" ht="13.8" x14ac:dyDescent="0.3"/>
    <row r="292" s="1" customFormat="1" ht="13.8" x14ac:dyDescent="0.3"/>
    <row r="293" s="1" customFormat="1" ht="13.8" x14ac:dyDescent="0.3"/>
    <row r="294" s="1" customFormat="1" ht="13.8" x14ac:dyDescent="0.3"/>
    <row r="295" s="1" customFormat="1" ht="13.8" x14ac:dyDescent="0.3"/>
    <row r="296" s="1" customFormat="1" ht="13.8" x14ac:dyDescent="0.3"/>
    <row r="297" s="1" customFormat="1" ht="13.8" x14ac:dyDescent="0.3"/>
    <row r="298" s="1" customFormat="1" ht="13.8" x14ac:dyDescent="0.3"/>
    <row r="299" s="1" customFormat="1" ht="13.8" x14ac:dyDescent="0.3"/>
    <row r="300" s="1" customFormat="1" ht="13.8" x14ac:dyDescent="0.3"/>
    <row r="301" s="1" customFormat="1" ht="13.8" x14ac:dyDescent="0.3"/>
    <row r="302" s="1" customFormat="1" ht="13.8" x14ac:dyDescent="0.3"/>
    <row r="303" s="1" customFormat="1" ht="13.8" x14ac:dyDescent="0.3"/>
    <row r="304" s="1" customFormat="1" ht="13.8" x14ac:dyDescent="0.3"/>
    <row r="305" s="1" customFormat="1" ht="13.8" x14ac:dyDescent="0.3"/>
    <row r="306" s="1" customFormat="1" ht="13.8" x14ac:dyDescent="0.3"/>
    <row r="307" s="1" customFormat="1" ht="13.8" x14ac:dyDescent="0.3"/>
    <row r="308" s="1" customFormat="1" ht="13.8" x14ac:dyDescent="0.3"/>
    <row r="309" s="1" customFormat="1" ht="13.8" x14ac:dyDescent="0.3"/>
    <row r="310" s="1" customFormat="1" ht="13.8" x14ac:dyDescent="0.3"/>
    <row r="311" s="1" customFormat="1" ht="13.8" x14ac:dyDescent="0.3"/>
    <row r="312" s="1" customFormat="1" ht="13.8" x14ac:dyDescent="0.3"/>
    <row r="313" s="1" customFormat="1" ht="13.8" x14ac:dyDescent="0.3"/>
    <row r="314" s="1" customFormat="1" ht="13.8" x14ac:dyDescent="0.3"/>
    <row r="315" s="1" customFormat="1" ht="13.8" x14ac:dyDescent="0.3"/>
    <row r="316" s="1" customFormat="1" ht="13.8" x14ac:dyDescent="0.3"/>
    <row r="317" s="1" customFormat="1" ht="13.8" x14ac:dyDescent="0.3"/>
    <row r="318" s="1" customFormat="1" ht="13.8" x14ac:dyDescent="0.3"/>
    <row r="319" s="1" customFormat="1" ht="13.8" x14ac:dyDescent="0.3"/>
    <row r="320" s="1" customFormat="1" ht="13.8" x14ac:dyDescent="0.3"/>
    <row r="321" spans="1:1" s="1" customFormat="1" ht="13.8" x14ac:dyDescent="0.3"/>
    <row r="322" spans="1:1" s="1" customFormat="1" ht="13.8" x14ac:dyDescent="0.3"/>
    <row r="323" spans="1:1" s="1" customFormat="1" ht="13.8" x14ac:dyDescent="0.3"/>
    <row r="324" spans="1:1" s="1" customFormat="1" ht="13.8" x14ac:dyDescent="0.3"/>
    <row r="325" spans="1:1" s="1" customFormat="1" ht="13.8" x14ac:dyDescent="0.3"/>
    <row r="326" spans="1:1" s="1" customFormat="1" ht="13.8" x14ac:dyDescent="0.3"/>
    <row r="327" spans="1:1" s="1" customFormat="1" ht="13.8" x14ac:dyDescent="0.3"/>
    <row r="328" spans="1:1" s="1" customFormat="1" ht="13.8" x14ac:dyDescent="0.3"/>
    <row r="329" spans="1:1" s="1" customFormat="1" ht="13.8" x14ac:dyDescent="0.3"/>
    <row r="330" spans="1:1" s="1" customFormat="1" ht="13.8" x14ac:dyDescent="0.3"/>
    <row r="331" spans="1:1" s="1" customFormat="1" ht="13.8" x14ac:dyDescent="0.3"/>
    <row r="332" spans="1:1" s="1" customFormat="1" ht="13.8" x14ac:dyDescent="0.3"/>
    <row r="333" spans="1:1" x14ac:dyDescent="0.3">
      <c r="A333" s="1"/>
    </row>
  </sheetData>
  <mergeCells count="30">
    <mergeCell ref="C131:D131"/>
    <mergeCell ref="A130:D130"/>
    <mergeCell ref="A131:B131"/>
    <mergeCell ref="A71:A72"/>
    <mergeCell ref="B60:I60"/>
    <mergeCell ref="A115:G115"/>
    <mergeCell ref="A116:A117"/>
    <mergeCell ref="B116:G116"/>
    <mergeCell ref="B91:M91"/>
    <mergeCell ref="A91:A92"/>
    <mergeCell ref="A1:T1"/>
    <mergeCell ref="B2:T2"/>
    <mergeCell ref="A36:C36"/>
    <mergeCell ref="A39:C39"/>
    <mergeCell ref="A44:J44"/>
    <mergeCell ref="A18:H18"/>
    <mergeCell ref="A22:H22"/>
    <mergeCell ref="A20:A21"/>
    <mergeCell ref="A23:A24"/>
    <mergeCell ref="A12:K12"/>
    <mergeCell ref="A27:D27"/>
    <mergeCell ref="A59:I59"/>
    <mergeCell ref="A90:M90"/>
    <mergeCell ref="A53:A54"/>
    <mergeCell ref="A52:L52"/>
    <mergeCell ref="B53:L53"/>
    <mergeCell ref="A70:G70"/>
    <mergeCell ref="B71:G71"/>
    <mergeCell ref="A60:A61"/>
    <mergeCell ref="A84:B8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</sheetPr>
  <dimension ref="A1:A300"/>
  <sheetViews>
    <sheetView workbookViewId="0">
      <selection activeCell="F2" sqref="F2"/>
    </sheetView>
  </sheetViews>
  <sheetFormatPr baseColWidth="10" defaultColWidth="8.88671875" defaultRowHeight="14.4" x14ac:dyDescent="0.3"/>
  <cols>
    <col min="1" max="1" width="8.88671875" customWidth="1"/>
  </cols>
  <sheetData>
    <row r="1" s="1" customFormat="1" ht="13.8" x14ac:dyDescent="0.3"/>
    <row r="2" s="1" customFormat="1" ht="13.8" x14ac:dyDescent="0.3"/>
    <row r="3" s="1" customFormat="1" ht="13.8" x14ac:dyDescent="0.3"/>
    <row r="4" s="1" customFormat="1" ht="13.8" x14ac:dyDescent="0.3"/>
    <row r="5" s="1" customFormat="1" ht="13.8" x14ac:dyDescent="0.3"/>
    <row r="6" s="1" customFormat="1" ht="13.8" x14ac:dyDescent="0.3"/>
    <row r="7" s="1" customFormat="1" ht="13.8" x14ac:dyDescent="0.3"/>
    <row r="8" s="1" customFormat="1" ht="13.8" x14ac:dyDescent="0.3"/>
    <row r="9" s="1" customFormat="1" ht="13.8" x14ac:dyDescent="0.3"/>
    <row r="10" s="1" customFormat="1" ht="13.8" x14ac:dyDescent="0.3"/>
    <row r="11" s="1" customFormat="1" ht="13.8" x14ac:dyDescent="0.3"/>
    <row r="12" s="1" customFormat="1" ht="13.8" x14ac:dyDescent="0.3"/>
    <row r="13" s="1" customFormat="1" ht="13.8" x14ac:dyDescent="0.3"/>
    <row r="14" s="1" customFormat="1" ht="13.8" x14ac:dyDescent="0.3"/>
    <row r="15" s="1" customFormat="1" ht="13.8" x14ac:dyDescent="0.3"/>
    <row r="16" s="1" customFormat="1" ht="13.8" x14ac:dyDescent="0.3"/>
    <row r="17" s="1" customFormat="1" ht="13.8" x14ac:dyDescent="0.3"/>
    <row r="18" s="1" customFormat="1" ht="13.8" x14ac:dyDescent="0.3"/>
    <row r="19" s="1" customFormat="1" ht="13.8" x14ac:dyDescent="0.3"/>
    <row r="20" s="1" customFormat="1" ht="13.8" x14ac:dyDescent="0.3"/>
    <row r="21" s="1" customFormat="1" ht="13.8" x14ac:dyDescent="0.3"/>
    <row r="22" s="1" customFormat="1" ht="13.8" x14ac:dyDescent="0.3"/>
    <row r="23" s="1" customFormat="1" ht="13.8" x14ac:dyDescent="0.3"/>
    <row r="24" s="1" customFormat="1" ht="13.8" x14ac:dyDescent="0.3"/>
    <row r="25" s="1" customFormat="1" ht="13.8" x14ac:dyDescent="0.3"/>
    <row r="26" s="1" customFormat="1" ht="13.8" x14ac:dyDescent="0.3"/>
    <row r="27" s="1" customFormat="1" ht="13.8" x14ac:dyDescent="0.3"/>
    <row r="28" s="1" customFormat="1" ht="13.8" x14ac:dyDescent="0.3"/>
    <row r="29" s="1" customFormat="1" ht="13.8" x14ac:dyDescent="0.3"/>
    <row r="30" s="1" customFormat="1" ht="13.8" x14ac:dyDescent="0.3"/>
    <row r="31" s="1" customFormat="1" ht="13.8" x14ac:dyDescent="0.3"/>
    <row r="32" s="1" customFormat="1" ht="13.8" x14ac:dyDescent="0.3"/>
    <row r="33" s="1" customFormat="1" ht="13.8" x14ac:dyDescent="0.3"/>
    <row r="34" s="1" customFormat="1" ht="13.8" x14ac:dyDescent="0.3"/>
    <row r="35" s="1" customFormat="1" ht="13.8" x14ac:dyDescent="0.3"/>
    <row r="36" s="1" customFormat="1" ht="13.8" x14ac:dyDescent="0.3"/>
    <row r="37" s="1" customFormat="1" ht="13.8" x14ac:dyDescent="0.3"/>
    <row r="38" s="1" customFormat="1" ht="13.8" x14ac:dyDescent="0.3"/>
    <row r="39" s="1" customFormat="1" ht="13.8" x14ac:dyDescent="0.3"/>
    <row r="40" s="1" customFormat="1" ht="13.8" x14ac:dyDescent="0.3"/>
    <row r="41" s="1" customFormat="1" ht="13.8" x14ac:dyDescent="0.3"/>
    <row r="42" s="1" customFormat="1" ht="13.8" x14ac:dyDescent="0.3"/>
    <row r="43" s="1" customFormat="1" ht="13.8" x14ac:dyDescent="0.3"/>
    <row r="44" s="1" customFormat="1" ht="13.8" x14ac:dyDescent="0.3"/>
    <row r="45" s="1" customFormat="1" ht="13.8" x14ac:dyDescent="0.3"/>
    <row r="46" s="1" customFormat="1" ht="13.8" x14ac:dyDescent="0.3"/>
    <row r="47" s="1" customFormat="1" ht="13.8" x14ac:dyDescent="0.3"/>
    <row r="48" s="1" customFormat="1" ht="13.8" x14ac:dyDescent="0.3"/>
    <row r="49" s="1" customFormat="1" ht="13.8" x14ac:dyDescent="0.3"/>
    <row r="50" s="1" customFormat="1" ht="13.8" x14ac:dyDescent="0.3"/>
    <row r="51" s="1" customFormat="1" ht="13.8" x14ac:dyDescent="0.3"/>
    <row r="52" s="1" customFormat="1" ht="13.8" x14ac:dyDescent="0.3"/>
    <row r="53" s="1" customFormat="1" ht="13.8" x14ac:dyDescent="0.3"/>
    <row r="54" s="1" customFormat="1" ht="13.8" x14ac:dyDescent="0.3"/>
    <row r="55" s="1" customFormat="1" ht="13.8" x14ac:dyDescent="0.3"/>
    <row r="56" s="1" customFormat="1" ht="13.8" x14ac:dyDescent="0.3"/>
    <row r="57" s="1" customFormat="1" ht="13.8" x14ac:dyDescent="0.3"/>
    <row r="58" s="1" customFormat="1" ht="13.8" x14ac:dyDescent="0.3"/>
    <row r="59" s="1" customFormat="1" ht="13.8" x14ac:dyDescent="0.3"/>
    <row r="60" s="1" customFormat="1" ht="13.8" x14ac:dyDescent="0.3"/>
    <row r="61" s="1" customFormat="1" ht="13.8" x14ac:dyDescent="0.3"/>
    <row r="62" s="1" customFormat="1" ht="13.8" x14ac:dyDescent="0.3"/>
    <row r="63" s="1" customFormat="1" ht="13.8" x14ac:dyDescent="0.3"/>
    <row r="64" s="1" customFormat="1" ht="13.8" x14ac:dyDescent="0.3"/>
    <row r="65" s="1" customFormat="1" ht="13.8" x14ac:dyDescent="0.3"/>
    <row r="66" s="1" customFormat="1" ht="13.8" x14ac:dyDescent="0.3"/>
    <row r="67" s="1" customFormat="1" ht="13.8" x14ac:dyDescent="0.3"/>
    <row r="68" s="1" customFormat="1" ht="13.8" x14ac:dyDescent="0.3"/>
    <row r="69" s="1" customFormat="1" ht="13.8" x14ac:dyDescent="0.3"/>
    <row r="70" s="1" customFormat="1" ht="13.8" x14ac:dyDescent="0.3"/>
    <row r="71" s="1" customFormat="1" ht="13.8" x14ac:dyDescent="0.3"/>
    <row r="72" s="1" customFormat="1" ht="13.8" x14ac:dyDescent="0.3"/>
    <row r="73" s="1" customFormat="1" ht="13.8" x14ac:dyDescent="0.3"/>
    <row r="74" s="1" customFormat="1" ht="13.8" x14ac:dyDescent="0.3"/>
    <row r="75" s="1" customFormat="1" ht="13.8" x14ac:dyDescent="0.3"/>
    <row r="76" s="1" customFormat="1" ht="13.8" x14ac:dyDescent="0.3"/>
    <row r="77" s="1" customFormat="1" ht="13.8" x14ac:dyDescent="0.3"/>
    <row r="78" s="1" customFormat="1" ht="13.8" x14ac:dyDescent="0.3"/>
    <row r="79" s="1" customFormat="1" ht="13.8" x14ac:dyDescent="0.3"/>
    <row r="80" s="1" customFormat="1" ht="13.8" x14ac:dyDescent="0.3"/>
    <row r="81" s="1" customFormat="1" ht="13.8" x14ac:dyDescent="0.3"/>
    <row r="82" s="1" customFormat="1" ht="13.8" x14ac:dyDescent="0.3"/>
    <row r="83" s="1" customFormat="1" ht="13.8" x14ac:dyDescent="0.3"/>
    <row r="84" s="1" customFormat="1" ht="13.8" x14ac:dyDescent="0.3"/>
    <row r="85" s="1" customFormat="1" ht="13.8" x14ac:dyDescent="0.3"/>
    <row r="86" s="1" customFormat="1" ht="13.8" x14ac:dyDescent="0.3"/>
    <row r="87" s="1" customFormat="1" ht="13.8" x14ac:dyDescent="0.3"/>
    <row r="88" s="1" customFormat="1" ht="13.8" x14ac:dyDescent="0.3"/>
    <row r="89" s="1" customFormat="1" ht="13.8" x14ac:dyDescent="0.3"/>
    <row r="90" s="1" customFormat="1" ht="13.8" x14ac:dyDescent="0.3"/>
    <row r="91" s="1" customFormat="1" ht="13.8" x14ac:dyDescent="0.3"/>
    <row r="92" s="1" customFormat="1" ht="13.8" x14ac:dyDescent="0.3"/>
    <row r="93" s="1" customFormat="1" ht="13.8" x14ac:dyDescent="0.3"/>
    <row r="94" s="1" customFormat="1" ht="13.8" x14ac:dyDescent="0.3"/>
    <row r="95" s="1" customFormat="1" ht="13.8" x14ac:dyDescent="0.3"/>
    <row r="96" s="1" customFormat="1" ht="13.8" x14ac:dyDescent="0.3"/>
    <row r="97" s="1" customFormat="1" ht="13.8" x14ac:dyDescent="0.3"/>
    <row r="98" s="1" customFormat="1" ht="13.8" x14ac:dyDescent="0.3"/>
    <row r="99" s="1" customFormat="1" ht="13.8" x14ac:dyDescent="0.3"/>
    <row r="100" s="1" customFormat="1" ht="13.8" x14ac:dyDescent="0.3"/>
    <row r="101" s="1" customFormat="1" ht="13.8" x14ac:dyDescent="0.3"/>
    <row r="102" s="1" customFormat="1" ht="13.8" x14ac:dyDescent="0.3"/>
    <row r="103" s="1" customFormat="1" ht="13.8" x14ac:dyDescent="0.3"/>
    <row r="104" s="1" customFormat="1" ht="13.8" x14ac:dyDescent="0.3"/>
    <row r="105" s="1" customFormat="1" ht="13.8" x14ac:dyDescent="0.3"/>
    <row r="106" s="1" customFormat="1" ht="13.8" x14ac:dyDescent="0.3"/>
    <row r="107" s="1" customFormat="1" ht="13.8" x14ac:dyDescent="0.3"/>
    <row r="108" s="1" customFormat="1" ht="13.8" x14ac:dyDescent="0.3"/>
    <row r="109" s="1" customFormat="1" ht="13.8" x14ac:dyDescent="0.3"/>
    <row r="110" s="1" customFormat="1" ht="13.8" x14ac:dyDescent="0.3"/>
    <row r="111" s="1" customFormat="1" ht="13.8" x14ac:dyDescent="0.3"/>
    <row r="112" s="1" customFormat="1" ht="13.8" x14ac:dyDescent="0.3"/>
    <row r="113" s="1" customFormat="1" ht="13.8" x14ac:dyDescent="0.3"/>
    <row r="114" s="1" customFormat="1" ht="13.8" x14ac:dyDescent="0.3"/>
    <row r="115" s="1" customFormat="1" ht="13.8" x14ac:dyDescent="0.3"/>
    <row r="116" s="1" customFormat="1" ht="13.8" x14ac:dyDescent="0.3"/>
    <row r="117" s="1" customFormat="1" ht="13.8" x14ac:dyDescent="0.3"/>
    <row r="118" s="1" customFormat="1" ht="13.8" x14ac:dyDescent="0.3"/>
    <row r="119" s="1" customFormat="1" ht="13.8" x14ac:dyDescent="0.3"/>
    <row r="120" s="1" customFormat="1" ht="13.8" x14ac:dyDescent="0.3"/>
    <row r="121" s="1" customFormat="1" ht="13.8" x14ac:dyDescent="0.3"/>
    <row r="122" s="1" customFormat="1" ht="13.8" x14ac:dyDescent="0.3"/>
    <row r="123" s="1" customFormat="1" ht="13.8" x14ac:dyDescent="0.3"/>
    <row r="124" s="1" customFormat="1" ht="13.8" x14ac:dyDescent="0.3"/>
    <row r="125" s="1" customFormat="1" ht="13.8" x14ac:dyDescent="0.3"/>
    <row r="126" s="1" customFormat="1" ht="13.8" x14ac:dyDescent="0.3"/>
    <row r="127" s="1" customFormat="1" ht="13.8" x14ac:dyDescent="0.3"/>
    <row r="128" s="1" customFormat="1" ht="13.8" x14ac:dyDescent="0.3"/>
    <row r="129" s="1" customFormat="1" ht="13.8" x14ac:dyDescent="0.3"/>
    <row r="130" s="1" customFormat="1" ht="13.8" x14ac:dyDescent="0.3"/>
    <row r="131" s="1" customFormat="1" ht="13.8" x14ac:dyDescent="0.3"/>
    <row r="132" s="1" customFormat="1" ht="13.8" x14ac:dyDescent="0.3"/>
    <row r="133" s="1" customFormat="1" ht="13.8" x14ac:dyDescent="0.3"/>
    <row r="134" s="1" customFormat="1" ht="13.8" x14ac:dyDescent="0.3"/>
    <row r="135" s="1" customFormat="1" ht="13.8" x14ac:dyDescent="0.3"/>
    <row r="136" s="1" customFormat="1" ht="13.8" x14ac:dyDescent="0.3"/>
    <row r="137" s="1" customFormat="1" ht="13.8" x14ac:dyDescent="0.3"/>
    <row r="138" s="1" customFormat="1" ht="13.8" x14ac:dyDescent="0.3"/>
    <row r="139" s="1" customFormat="1" ht="13.8" x14ac:dyDescent="0.3"/>
    <row r="140" s="1" customFormat="1" ht="13.8" x14ac:dyDescent="0.3"/>
    <row r="141" s="1" customFormat="1" ht="13.8" x14ac:dyDescent="0.3"/>
    <row r="142" s="1" customFormat="1" ht="13.8" x14ac:dyDescent="0.3"/>
    <row r="143" s="1" customFormat="1" ht="13.8" x14ac:dyDescent="0.3"/>
    <row r="144" s="1" customFormat="1" ht="13.8" x14ac:dyDescent="0.3"/>
    <row r="145" s="1" customFormat="1" ht="13.8" x14ac:dyDescent="0.3"/>
    <row r="146" s="1" customFormat="1" ht="13.8" x14ac:dyDescent="0.3"/>
    <row r="147" s="1" customFormat="1" ht="13.8" x14ac:dyDescent="0.3"/>
    <row r="148" s="1" customFormat="1" ht="13.8" x14ac:dyDescent="0.3"/>
    <row r="149" s="1" customFormat="1" ht="13.8" x14ac:dyDescent="0.3"/>
    <row r="150" s="1" customFormat="1" ht="13.8" x14ac:dyDescent="0.3"/>
    <row r="151" s="1" customFormat="1" ht="13.8" x14ac:dyDescent="0.3"/>
    <row r="152" s="1" customFormat="1" ht="13.8" x14ac:dyDescent="0.3"/>
    <row r="153" s="1" customFormat="1" ht="13.8" x14ac:dyDescent="0.3"/>
    <row r="154" s="1" customFormat="1" ht="13.8" x14ac:dyDescent="0.3"/>
    <row r="155" s="1" customFormat="1" ht="13.8" x14ac:dyDescent="0.3"/>
    <row r="156" s="1" customFormat="1" ht="13.8" x14ac:dyDescent="0.3"/>
    <row r="157" s="1" customFormat="1" ht="13.8" x14ac:dyDescent="0.3"/>
    <row r="158" s="1" customFormat="1" ht="13.8" x14ac:dyDescent="0.3"/>
    <row r="159" s="1" customFormat="1" ht="13.8" x14ac:dyDescent="0.3"/>
    <row r="160" s="1" customFormat="1" ht="13.8" x14ac:dyDescent="0.3"/>
    <row r="161" s="1" customFormat="1" ht="13.8" x14ac:dyDescent="0.3"/>
    <row r="162" s="1" customFormat="1" ht="13.8" x14ac:dyDescent="0.3"/>
    <row r="163" s="1" customFormat="1" ht="13.8" x14ac:dyDescent="0.3"/>
    <row r="164" s="1" customFormat="1" ht="13.8" x14ac:dyDescent="0.3"/>
    <row r="165" s="1" customFormat="1" ht="13.8" x14ac:dyDescent="0.3"/>
    <row r="166" s="1" customFormat="1" ht="13.8" x14ac:dyDescent="0.3"/>
    <row r="167" s="1" customFormat="1" ht="13.8" x14ac:dyDescent="0.3"/>
    <row r="168" s="1" customFormat="1" ht="13.8" x14ac:dyDescent="0.3"/>
    <row r="169" s="1" customFormat="1" ht="13.8" x14ac:dyDescent="0.3"/>
    <row r="170" s="1" customFormat="1" ht="13.8" x14ac:dyDescent="0.3"/>
    <row r="171" s="1" customFormat="1" ht="13.8" x14ac:dyDescent="0.3"/>
    <row r="172" s="1" customFormat="1" ht="13.8" x14ac:dyDescent="0.3"/>
    <row r="173" s="1" customFormat="1" ht="13.8" x14ac:dyDescent="0.3"/>
    <row r="174" s="1" customFormat="1" ht="13.8" x14ac:dyDescent="0.3"/>
    <row r="175" s="1" customFormat="1" ht="13.8" x14ac:dyDescent="0.3"/>
    <row r="176" s="1" customFormat="1" ht="13.8" x14ac:dyDescent="0.3"/>
    <row r="177" s="1" customFormat="1" ht="13.8" x14ac:dyDescent="0.3"/>
    <row r="178" s="1" customFormat="1" ht="13.8" x14ac:dyDescent="0.3"/>
    <row r="179" s="1" customFormat="1" ht="13.8" x14ac:dyDescent="0.3"/>
    <row r="180" s="1" customFormat="1" ht="13.8" x14ac:dyDescent="0.3"/>
    <row r="181" s="1" customFormat="1" ht="13.8" x14ac:dyDescent="0.3"/>
    <row r="182" s="1" customFormat="1" ht="13.8" x14ac:dyDescent="0.3"/>
    <row r="183" s="1" customFormat="1" ht="13.8" x14ac:dyDescent="0.3"/>
    <row r="184" s="1" customFormat="1" ht="13.8" x14ac:dyDescent="0.3"/>
    <row r="185" s="1" customFormat="1" ht="13.8" x14ac:dyDescent="0.3"/>
    <row r="186" s="1" customFormat="1" ht="13.8" x14ac:dyDescent="0.3"/>
    <row r="187" s="1" customFormat="1" ht="13.8" x14ac:dyDescent="0.3"/>
    <row r="188" s="1" customFormat="1" ht="13.8" x14ac:dyDescent="0.3"/>
    <row r="189" s="1" customFormat="1" ht="13.8" x14ac:dyDescent="0.3"/>
    <row r="190" s="1" customFormat="1" ht="13.8" x14ac:dyDescent="0.3"/>
    <row r="191" s="1" customFormat="1" ht="13.8" x14ac:dyDescent="0.3"/>
    <row r="192" s="1" customFormat="1" ht="13.8" x14ac:dyDescent="0.3"/>
    <row r="193" s="1" customFormat="1" ht="13.8" x14ac:dyDescent="0.3"/>
    <row r="194" s="1" customFormat="1" ht="13.8" x14ac:dyDescent="0.3"/>
    <row r="195" s="1" customFormat="1" ht="13.8" x14ac:dyDescent="0.3"/>
    <row r="196" s="1" customFormat="1" ht="13.8" x14ac:dyDescent="0.3"/>
    <row r="197" s="1" customFormat="1" ht="13.8" x14ac:dyDescent="0.3"/>
    <row r="198" s="1" customFormat="1" ht="13.8" x14ac:dyDescent="0.3"/>
    <row r="199" s="1" customFormat="1" ht="13.8" x14ac:dyDescent="0.3"/>
    <row r="200" s="1" customFormat="1" ht="13.8" x14ac:dyDescent="0.3"/>
    <row r="201" s="1" customFormat="1" ht="13.8" x14ac:dyDescent="0.3"/>
    <row r="202" s="1" customFormat="1" ht="13.8" x14ac:dyDescent="0.3"/>
    <row r="203" s="1" customFormat="1" ht="13.8" x14ac:dyDescent="0.3"/>
    <row r="204" s="1" customFormat="1" ht="13.8" x14ac:dyDescent="0.3"/>
    <row r="205" s="1" customFormat="1" ht="13.8" x14ac:dyDescent="0.3"/>
    <row r="206" s="1" customFormat="1" ht="13.8" x14ac:dyDescent="0.3"/>
    <row r="207" s="1" customFormat="1" ht="13.8" x14ac:dyDescent="0.3"/>
    <row r="208" s="1" customFormat="1" ht="13.8" x14ac:dyDescent="0.3"/>
    <row r="209" s="1" customFormat="1" ht="13.8" x14ac:dyDescent="0.3"/>
    <row r="210" s="1" customFormat="1" ht="13.8" x14ac:dyDescent="0.3"/>
    <row r="211" s="1" customFormat="1" ht="13.8" x14ac:dyDescent="0.3"/>
    <row r="212" s="1" customFormat="1" ht="13.8" x14ac:dyDescent="0.3"/>
    <row r="213" s="1" customFormat="1" ht="13.8" x14ac:dyDescent="0.3"/>
    <row r="214" s="1" customFormat="1" ht="13.8" x14ac:dyDescent="0.3"/>
    <row r="215" s="1" customFormat="1" ht="13.8" x14ac:dyDescent="0.3"/>
    <row r="216" s="1" customFormat="1" ht="13.8" x14ac:dyDescent="0.3"/>
    <row r="217" s="1" customFormat="1" ht="13.8" x14ac:dyDescent="0.3"/>
    <row r="218" s="1" customFormat="1" ht="13.8" x14ac:dyDescent="0.3"/>
    <row r="219" s="1" customFormat="1" ht="13.8" x14ac:dyDescent="0.3"/>
    <row r="220" s="1" customFormat="1" ht="13.8" x14ac:dyDescent="0.3"/>
    <row r="221" s="1" customFormat="1" ht="13.8" x14ac:dyDescent="0.3"/>
    <row r="222" s="1" customFormat="1" ht="13.8" x14ac:dyDescent="0.3"/>
    <row r="223" s="1" customFormat="1" ht="13.8" x14ac:dyDescent="0.3"/>
    <row r="224" s="1" customFormat="1" ht="13.8" x14ac:dyDescent="0.3"/>
    <row r="225" s="1" customFormat="1" ht="13.8" x14ac:dyDescent="0.3"/>
    <row r="226" s="1" customFormat="1" ht="13.8" x14ac:dyDescent="0.3"/>
    <row r="227" s="1" customFormat="1" ht="13.8" x14ac:dyDescent="0.3"/>
    <row r="228" s="1" customFormat="1" ht="13.8" x14ac:dyDescent="0.3"/>
    <row r="229" s="1" customFormat="1" ht="13.8" x14ac:dyDescent="0.3"/>
    <row r="230" s="1" customFormat="1" ht="13.8" x14ac:dyDescent="0.3"/>
    <row r="231" s="1" customFormat="1" ht="13.8" x14ac:dyDescent="0.3"/>
    <row r="232" s="1" customFormat="1" ht="13.8" x14ac:dyDescent="0.3"/>
    <row r="233" s="1" customFormat="1" ht="13.8" x14ac:dyDescent="0.3"/>
    <row r="234" s="1" customFormat="1" ht="13.8" x14ac:dyDescent="0.3"/>
    <row r="235" s="1" customFormat="1" ht="13.8" x14ac:dyDescent="0.3"/>
    <row r="236" s="1" customFormat="1" ht="13.8" x14ac:dyDescent="0.3"/>
    <row r="237" s="1" customFormat="1" ht="13.8" x14ac:dyDescent="0.3"/>
    <row r="238" s="1" customFormat="1" ht="13.8" x14ac:dyDescent="0.3"/>
    <row r="239" s="1" customFormat="1" ht="13.8" x14ac:dyDescent="0.3"/>
    <row r="240" s="1" customFormat="1" ht="13.8" x14ac:dyDescent="0.3"/>
    <row r="241" s="1" customFormat="1" ht="13.8" x14ac:dyDescent="0.3"/>
    <row r="242" s="1" customFormat="1" ht="13.8" x14ac:dyDescent="0.3"/>
    <row r="243" s="1" customFormat="1" ht="13.8" x14ac:dyDescent="0.3"/>
    <row r="244" s="1" customFormat="1" ht="13.8" x14ac:dyDescent="0.3"/>
    <row r="245" s="1" customFormat="1" ht="13.8" x14ac:dyDescent="0.3"/>
    <row r="246" s="1" customFormat="1" ht="13.8" x14ac:dyDescent="0.3"/>
    <row r="247" s="1" customFormat="1" ht="13.8" x14ac:dyDescent="0.3"/>
    <row r="248" s="1" customFormat="1" ht="13.8" x14ac:dyDescent="0.3"/>
    <row r="249" s="1" customFormat="1" ht="13.8" x14ac:dyDescent="0.3"/>
    <row r="250" s="1" customFormat="1" ht="13.8" x14ac:dyDescent="0.3"/>
    <row r="251" s="1" customFormat="1" ht="13.8" x14ac:dyDescent="0.3"/>
    <row r="252" s="1" customFormat="1" ht="13.8" x14ac:dyDescent="0.3"/>
    <row r="253" s="1" customFormat="1" ht="13.8" x14ac:dyDescent="0.3"/>
    <row r="254" s="1" customFormat="1" ht="13.8" x14ac:dyDescent="0.3"/>
    <row r="255" s="1" customFormat="1" ht="13.8" x14ac:dyDescent="0.3"/>
    <row r="256" s="1" customFormat="1" ht="13.8" x14ac:dyDescent="0.3"/>
    <row r="257" s="1" customFormat="1" ht="13.8" x14ac:dyDescent="0.3"/>
    <row r="258" s="1" customFormat="1" ht="13.8" x14ac:dyDescent="0.3"/>
    <row r="259" s="1" customFormat="1" ht="13.8" x14ac:dyDescent="0.3"/>
    <row r="260" s="1" customFormat="1" ht="13.8" x14ac:dyDescent="0.3"/>
    <row r="261" s="1" customFormat="1" ht="13.8" x14ac:dyDescent="0.3"/>
    <row r="262" s="1" customFormat="1" ht="13.8" x14ac:dyDescent="0.3"/>
    <row r="263" s="1" customFormat="1" ht="13.8" x14ac:dyDescent="0.3"/>
    <row r="264" s="1" customFormat="1" ht="13.8" x14ac:dyDescent="0.3"/>
    <row r="265" s="1" customFormat="1" ht="13.8" x14ac:dyDescent="0.3"/>
    <row r="266" s="1" customFormat="1" ht="13.8" x14ac:dyDescent="0.3"/>
    <row r="267" s="1" customFormat="1" ht="13.8" x14ac:dyDescent="0.3"/>
    <row r="268" s="1" customFormat="1" ht="13.8" x14ac:dyDescent="0.3"/>
    <row r="269" s="1" customFormat="1" ht="13.8" x14ac:dyDescent="0.3"/>
    <row r="270" s="1" customFormat="1" ht="13.8" x14ac:dyDescent="0.3"/>
    <row r="271" s="1" customFormat="1" ht="13.8" x14ac:dyDescent="0.3"/>
    <row r="272" s="1" customFormat="1" ht="13.8" x14ac:dyDescent="0.3"/>
    <row r="273" s="1" customFormat="1" ht="13.8" x14ac:dyDescent="0.3"/>
    <row r="274" s="1" customFormat="1" ht="13.8" x14ac:dyDescent="0.3"/>
    <row r="275" s="1" customFormat="1" ht="13.8" x14ac:dyDescent="0.3"/>
    <row r="276" s="1" customFormat="1" ht="13.8" x14ac:dyDescent="0.3"/>
    <row r="277" s="1" customFormat="1" ht="13.8" x14ac:dyDescent="0.3"/>
    <row r="278" s="1" customFormat="1" ht="13.8" x14ac:dyDescent="0.3"/>
    <row r="279" s="1" customFormat="1" ht="13.8" x14ac:dyDescent="0.3"/>
    <row r="280" s="1" customFormat="1" ht="13.8" x14ac:dyDescent="0.3"/>
    <row r="281" s="1" customFormat="1" ht="13.8" x14ac:dyDescent="0.3"/>
    <row r="282" s="1" customFormat="1" ht="13.8" x14ac:dyDescent="0.3"/>
    <row r="283" s="1" customFormat="1" ht="13.8" x14ac:dyDescent="0.3"/>
    <row r="284" s="1" customFormat="1" ht="13.8" x14ac:dyDescent="0.3"/>
    <row r="285" s="1" customFormat="1" ht="13.8" x14ac:dyDescent="0.3"/>
    <row r="286" s="1" customFormat="1" ht="13.8" x14ac:dyDescent="0.3"/>
    <row r="287" s="1" customFormat="1" ht="13.8" x14ac:dyDescent="0.3"/>
    <row r="288" s="1" customFormat="1" ht="13.8" x14ac:dyDescent="0.3"/>
    <row r="289" s="1" customFormat="1" ht="13.8" x14ac:dyDescent="0.3"/>
    <row r="290" s="1" customFormat="1" ht="13.8" x14ac:dyDescent="0.3"/>
    <row r="291" s="1" customFormat="1" ht="13.8" x14ac:dyDescent="0.3"/>
    <row r="292" s="1" customFormat="1" ht="13.8" x14ac:dyDescent="0.3"/>
    <row r="293" s="1" customFormat="1" ht="13.8" x14ac:dyDescent="0.3"/>
    <row r="294" s="1" customFormat="1" ht="13.8" x14ac:dyDescent="0.3"/>
    <row r="295" s="1" customFormat="1" ht="13.8" x14ac:dyDescent="0.3"/>
    <row r="296" s="1" customFormat="1" ht="13.8" x14ac:dyDescent="0.3"/>
    <row r="297" s="1" customFormat="1" ht="13.8" x14ac:dyDescent="0.3"/>
    <row r="298" s="1" customFormat="1" ht="13.8" x14ac:dyDescent="0.3"/>
    <row r="299" s="1" customFormat="1" ht="13.8" x14ac:dyDescent="0.3"/>
    <row r="300" s="1" customFormat="1" ht="13.8" x14ac:dyDescent="0.3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LÍNEA 1</vt:lpstr>
      <vt:lpstr>REFERENCIAS</vt:lpstr>
      <vt:lpstr>BLANCO</vt:lpstr>
      <vt:lpstr>'LÍNEA 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Andrés Domínguez Galvá</dc:creator>
  <cp:lastModifiedBy>Andrés Domínguez Galvá</cp:lastModifiedBy>
  <cp:lastPrinted>2024-09-08T17:26:08Z</cp:lastPrinted>
  <dcterms:created xsi:type="dcterms:W3CDTF">2015-06-05T18:19:34Z</dcterms:created>
  <dcterms:modified xsi:type="dcterms:W3CDTF">2024-09-20T20:03:26Z</dcterms:modified>
</cp:coreProperties>
</file>